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268081ac2981053/Desktop/"/>
    </mc:Choice>
  </mc:AlternateContent>
  <xr:revisionPtr revIDLastSave="0" documentId="8_{75BE786B-99A1-4EF2-89A4-D78C4F59048A}" xr6:coauthVersionLast="47" xr6:coauthVersionMax="47" xr10:uidLastSave="{00000000-0000-0000-0000-000000000000}"/>
  <bookViews>
    <workbookView xWindow="780" yWindow="780" windowWidth="19755" windowHeight="14835" activeTab="1" xr2:uid="{00000000-000D-0000-FFFF-FFFF00000000}"/>
  </bookViews>
  <sheets>
    <sheet name="User Guide" sheetId="18" r:id="rId1"/>
    <sheet name="Judo Activity Log" sheetId="4" r:id="rId2"/>
    <sheet name="Point Summary" sheetId="1" r:id="rId3"/>
    <sheet name="Class Points Calculator" sheetId="20" r:id="rId4"/>
    <sheet name="Promotion Requirements" sheetId="3" r:id="rId5"/>
  </sheets>
  <definedNames>
    <definedName name="_xlnm._FilterDatabase" localSheetId="1" hidden="1">'Judo Activity Log'!$A$1:$I$464</definedName>
    <definedName name="ACTIVITYDATE">'Judo Activity Log'!$A$9:$A$700</definedName>
    <definedName name="POINTCLASS">'Judo Activity Log'!$B$9:$B$700</definedName>
    <definedName name="POINTSEARNED">'Judo Activity Log'!$C$9:$C$700</definedName>
    <definedName name="POINTYEARS">'Judo Activity Log'!$E$9:$E$700</definedName>
    <definedName name="_xlnm.Print_Area" localSheetId="3">'Class Points Calculator'!$A$1:$L$37</definedName>
    <definedName name="_xlnm.Print_Area" localSheetId="1">'Judo Activity Log'!$A$1:$D$700</definedName>
    <definedName name="_xlnm.Print_Area" localSheetId="2">'Point Summary'!$A$1:$X$43</definedName>
    <definedName name="_xlnm.Print_Area" localSheetId="0">'User Guide'!$A$1:$L$134</definedName>
    <definedName name="RANKS">'Promotion Requirements'!$A$5:$A$15</definedName>
    <definedName name="TIGANDPOINTS">'Promotion Requirements'!$B$6:$I$13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20" l="1"/>
  <c r="E12" i="4" l="1"/>
  <c r="G12" i="4"/>
  <c r="E11" i="4"/>
  <c r="G11" i="4"/>
  <c r="E13" i="4"/>
  <c r="G13" i="4"/>
  <c r="E10" i="4"/>
  <c r="G10" i="4"/>
  <c r="G700" i="4"/>
  <c r="G699" i="4"/>
  <c r="G698" i="4"/>
  <c r="G697" i="4"/>
  <c r="G696" i="4"/>
  <c r="G695" i="4"/>
  <c r="G694" i="4"/>
  <c r="G693" i="4"/>
  <c r="G692" i="4"/>
  <c r="G691" i="4"/>
  <c r="G690" i="4"/>
  <c r="G689" i="4"/>
  <c r="G688" i="4"/>
  <c r="G687" i="4"/>
  <c r="G686" i="4"/>
  <c r="G685" i="4"/>
  <c r="G684" i="4"/>
  <c r="G683" i="4"/>
  <c r="G682" i="4"/>
  <c r="G681" i="4"/>
  <c r="G680" i="4"/>
  <c r="G679" i="4"/>
  <c r="G678" i="4"/>
  <c r="G677" i="4"/>
  <c r="G676" i="4"/>
  <c r="G675" i="4"/>
  <c r="G674" i="4"/>
  <c r="G673" i="4"/>
  <c r="G672" i="4"/>
  <c r="G671" i="4"/>
  <c r="G670" i="4"/>
  <c r="G669" i="4"/>
  <c r="G668" i="4"/>
  <c r="G667" i="4"/>
  <c r="G666" i="4"/>
  <c r="G665" i="4"/>
  <c r="G664" i="4"/>
  <c r="G663" i="4"/>
  <c r="G662" i="4"/>
  <c r="G661" i="4"/>
  <c r="G660" i="4"/>
  <c r="G659" i="4"/>
  <c r="G658" i="4"/>
  <c r="G657" i="4"/>
  <c r="G656" i="4"/>
  <c r="G655" i="4"/>
  <c r="G654" i="4"/>
  <c r="G653" i="4"/>
  <c r="G652" i="4"/>
  <c r="G651" i="4"/>
  <c r="G650" i="4"/>
  <c r="G649" i="4"/>
  <c r="G648" i="4"/>
  <c r="G647" i="4"/>
  <c r="G646" i="4"/>
  <c r="G645" i="4"/>
  <c r="G644" i="4"/>
  <c r="G643" i="4"/>
  <c r="G642" i="4"/>
  <c r="G641" i="4"/>
  <c r="G640" i="4"/>
  <c r="G639" i="4"/>
  <c r="G638" i="4"/>
  <c r="G637" i="4"/>
  <c r="G636" i="4"/>
  <c r="G635" i="4"/>
  <c r="G634" i="4"/>
  <c r="G633" i="4"/>
  <c r="G632" i="4"/>
  <c r="G631" i="4"/>
  <c r="G630" i="4"/>
  <c r="G629" i="4"/>
  <c r="G628" i="4"/>
  <c r="G627" i="4"/>
  <c r="G626" i="4"/>
  <c r="G625" i="4"/>
  <c r="G624" i="4"/>
  <c r="G623" i="4"/>
  <c r="G622" i="4"/>
  <c r="G621" i="4"/>
  <c r="G620" i="4"/>
  <c r="G619" i="4"/>
  <c r="G618" i="4"/>
  <c r="G617" i="4"/>
  <c r="G616" i="4"/>
  <c r="G615" i="4"/>
  <c r="G614" i="4"/>
  <c r="G613" i="4"/>
  <c r="G612" i="4"/>
  <c r="G611" i="4"/>
  <c r="G610" i="4"/>
  <c r="G609" i="4"/>
  <c r="G608" i="4"/>
  <c r="G607" i="4"/>
  <c r="G606" i="4"/>
  <c r="G605" i="4"/>
  <c r="G604" i="4"/>
  <c r="G603" i="4"/>
  <c r="G602" i="4"/>
  <c r="G601" i="4"/>
  <c r="G600" i="4"/>
  <c r="G599" i="4"/>
  <c r="G598" i="4"/>
  <c r="G597" i="4"/>
  <c r="G596" i="4"/>
  <c r="G595" i="4"/>
  <c r="G594" i="4"/>
  <c r="G593" i="4"/>
  <c r="G592" i="4"/>
  <c r="G591" i="4"/>
  <c r="G590" i="4"/>
  <c r="G589" i="4"/>
  <c r="G588" i="4"/>
  <c r="G587" i="4"/>
  <c r="G586" i="4"/>
  <c r="G585" i="4"/>
  <c r="G584" i="4"/>
  <c r="G583" i="4"/>
  <c r="G582" i="4"/>
  <c r="G581" i="4"/>
  <c r="G580" i="4"/>
  <c r="G579" i="4"/>
  <c r="G578" i="4"/>
  <c r="G577" i="4"/>
  <c r="G576" i="4"/>
  <c r="G575" i="4"/>
  <c r="G574" i="4"/>
  <c r="G573" i="4"/>
  <c r="G572" i="4"/>
  <c r="G571" i="4"/>
  <c r="G570" i="4"/>
  <c r="G569" i="4"/>
  <c r="G568" i="4"/>
  <c r="G567" i="4"/>
  <c r="G566" i="4"/>
  <c r="G565" i="4"/>
  <c r="G564" i="4"/>
  <c r="G563" i="4"/>
  <c r="G562" i="4"/>
  <c r="G561" i="4"/>
  <c r="G560" i="4"/>
  <c r="G559" i="4"/>
  <c r="G558" i="4"/>
  <c r="G557" i="4"/>
  <c r="G556" i="4"/>
  <c r="G555" i="4"/>
  <c r="G554" i="4"/>
  <c r="G553" i="4"/>
  <c r="G552" i="4"/>
  <c r="G551" i="4"/>
  <c r="G550" i="4"/>
  <c r="G549" i="4"/>
  <c r="G548" i="4"/>
  <c r="G547" i="4"/>
  <c r="G546" i="4"/>
  <c r="G545" i="4"/>
  <c r="G544" i="4"/>
  <c r="G543" i="4"/>
  <c r="G542" i="4"/>
  <c r="G541" i="4"/>
  <c r="G540" i="4"/>
  <c r="G539" i="4"/>
  <c r="G538" i="4"/>
  <c r="G537" i="4"/>
  <c r="G536" i="4"/>
  <c r="G535" i="4"/>
  <c r="G534" i="4"/>
  <c r="G533" i="4"/>
  <c r="G532" i="4"/>
  <c r="G531" i="4"/>
  <c r="G530" i="4"/>
  <c r="G529" i="4"/>
  <c r="G528" i="4"/>
  <c r="G527" i="4"/>
  <c r="G526" i="4"/>
  <c r="G525" i="4"/>
  <c r="G524" i="4"/>
  <c r="G523" i="4"/>
  <c r="G522" i="4"/>
  <c r="G521" i="4"/>
  <c r="G520" i="4"/>
  <c r="G519" i="4"/>
  <c r="G518" i="4"/>
  <c r="G517" i="4"/>
  <c r="G516" i="4"/>
  <c r="G515" i="4"/>
  <c r="G514" i="4"/>
  <c r="G513" i="4"/>
  <c r="G512" i="4"/>
  <c r="G511" i="4"/>
  <c r="G510" i="4"/>
  <c r="G509" i="4"/>
  <c r="G508" i="4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E700" i="4"/>
  <c r="E699" i="4"/>
  <c r="E698" i="4"/>
  <c r="E697" i="4"/>
  <c r="E696" i="4"/>
  <c r="E695" i="4"/>
  <c r="E694" i="4"/>
  <c r="E693" i="4"/>
  <c r="E692" i="4"/>
  <c r="E691" i="4"/>
  <c r="E690" i="4"/>
  <c r="E689" i="4"/>
  <c r="E688" i="4"/>
  <c r="E687" i="4"/>
  <c r="E686" i="4"/>
  <c r="E685" i="4"/>
  <c r="E684" i="4"/>
  <c r="E683" i="4"/>
  <c r="E682" i="4"/>
  <c r="E681" i="4"/>
  <c r="E680" i="4"/>
  <c r="E679" i="4"/>
  <c r="E678" i="4"/>
  <c r="E677" i="4"/>
  <c r="E676" i="4"/>
  <c r="E675" i="4"/>
  <c r="E674" i="4"/>
  <c r="E673" i="4"/>
  <c r="E672" i="4"/>
  <c r="E671" i="4"/>
  <c r="E670" i="4"/>
  <c r="E669" i="4"/>
  <c r="E668" i="4"/>
  <c r="E667" i="4"/>
  <c r="E666" i="4"/>
  <c r="E665" i="4"/>
  <c r="E664" i="4"/>
  <c r="E663" i="4"/>
  <c r="E662" i="4"/>
  <c r="E661" i="4"/>
  <c r="E660" i="4"/>
  <c r="E659" i="4"/>
  <c r="E658" i="4"/>
  <c r="E657" i="4"/>
  <c r="E656" i="4"/>
  <c r="E655" i="4"/>
  <c r="E654" i="4"/>
  <c r="E653" i="4"/>
  <c r="E652" i="4"/>
  <c r="E651" i="4"/>
  <c r="E650" i="4"/>
  <c r="E649" i="4"/>
  <c r="E648" i="4"/>
  <c r="E647" i="4"/>
  <c r="E646" i="4"/>
  <c r="E645" i="4"/>
  <c r="E644" i="4"/>
  <c r="E643" i="4"/>
  <c r="E642" i="4"/>
  <c r="E641" i="4"/>
  <c r="E640" i="4"/>
  <c r="E639" i="4"/>
  <c r="E638" i="4"/>
  <c r="E637" i="4"/>
  <c r="E636" i="4"/>
  <c r="E635" i="4"/>
  <c r="E634" i="4"/>
  <c r="E633" i="4"/>
  <c r="E632" i="4"/>
  <c r="E631" i="4"/>
  <c r="E630" i="4"/>
  <c r="E629" i="4"/>
  <c r="E628" i="4"/>
  <c r="E627" i="4"/>
  <c r="E626" i="4"/>
  <c r="E625" i="4"/>
  <c r="E624" i="4"/>
  <c r="E623" i="4"/>
  <c r="E622" i="4"/>
  <c r="E621" i="4"/>
  <c r="E620" i="4"/>
  <c r="E619" i="4"/>
  <c r="E618" i="4"/>
  <c r="E617" i="4"/>
  <c r="E616" i="4"/>
  <c r="E615" i="4"/>
  <c r="E614" i="4"/>
  <c r="E613" i="4"/>
  <c r="E612" i="4"/>
  <c r="E611" i="4"/>
  <c r="E610" i="4"/>
  <c r="E609" i="4"/>
  <c r="E608" i="4"/>
  <c r="E607" i="4"/>
  <c r="E606" i="4"/>
  <c r="E605" i="4"/>
  <c r="E604" i="4"/>
  <c r="E603" i="4"/>
  <c r="E602" i="4"/>
  <c r="E601" i="4"/>
  <c r="E600" i="4"/>
  <c r="E599" i="4"/>
  <c r="E598" i="4"/>
  <c r="E597" i="4"/>
  <c r="E596" i="4"/>
  <c r="E595" i="4"/>
  <c r="E594" i="4"/>
  <c r="E593" i="4"/>
  <c r="E592" i="4"/>
  <c r="E591" i="4"/>
  <c r="E590" i="4"/>
  <c r="E589" i="4"/>
  <c r="E588" i="4"/>
  <c r="E587" i="4"/>
  <c r="E586" i="4"/>
  <c r="E585" i="4"/>
  <c r="E584" i="4"/>
  <c r="E583" i="4"/>
  <c r="E582" i="4"/>
  <c r="E581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568" i="4"/>
  <c r="E567" i="4"/>
  <c r="E566" i="4"/>
  <c r="E565" i="4"/>
  <c r="E564" i="4"/>
  <c r="E563" i="4"/>
  <c r="E562" i="4"/>
  <c r="E561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B5" i="1" l="1"/>
  <c r="B7" i="1"/>
  <c r="G9" i="4" l="1"/>
  <c r="E9" i="4"/>
  <c r="B6" i="1" l="1"/>
  <c r="O6" i="1" s="1"/>
  <c r="E186" i="4" l="1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F1" i="4" l="1"/>
  <c r="F2" i="4" s="1"/>
  <c r="F4" i="4" s="1"/>
  <c r="B8" i="1" s="1"/>
  <c r="G185" i="4"/>
  <c r="E185" i="4"/>
  <c r="G184" i="4"/>
  <c r="E184" i="4"/>
  <c r="G183" i="4"/>
  <c r="E183" i="4"/>
  <c r="G182" i="4"/>
  <c r="E182" i="4"/>
  <c r="G181" i="4"/>
  <c r="E181" i="4"/>
  <c r="G180" i="4"/>
  <c r="E180" i="4"/>
  <c r="G179" i="4"/>
  <c r="E179" i="4"/>
  <c r="G178" i="4"/>
  <c r="E178" i="4"/>
  <c r="G177" i="4"/>
  <c r="E177" i="4"/>
  <c r="G176" i="4"/>
  <c r="E176" i="4"/>
  <c r="G175" i="4"/>
  <c r="E175" i="4"/>
  <c r="G174" i="4"/>
  <c r="E174" i="4"/>
  <c r="G173" i="4"/>
  <c r="E173" i="4"/>
  <c r="G172" i="4"/>
  <c r="E172" i="4"/>
  <c r="G171" i="4"/>
  <c r="E171" i="4"/>
  <c r="G170" i="4"/>
  <c r="E170" i="4"/>
  <c r="G169" i="4"/>
  <c r="E169" i="4"/>
  <c r="G168" i="4"/>
  <c r="E168" i="4"/>
  <c r="G167" i="4"/>
  <c r="E167" i="4"/>
  <c r="G166" i="4"/>
  <c r="E166" i="4"/>
  <c r="G165" i="4"/>
  <c r="E165" i="4"/>
  <c r="G164" i="4"/>
  <c r="E164" i="4"/>
  <c r="G163" i="4"/>
  <c r="E163" i="4"/>
  <c r="G162" i="4"/>
  <c r="E162" i="4"/>
  <c r="G161" i="4"/>
  <c r="E161" i="4"/>
  <c r="G160" i="4"/>
  <c r="E160" i="4"/>
  <c r="G159" i="4"/>
  <c r="E159" i="4"/>
  <c r="G158" i="4"/>
  <c r="E158" i="4"/>
  <c r="G157" i="4"/>
  <c r="E157" i="4"/>
  <c r="G156" i="4"/>
  <c r="E156" i="4"/>
  <c r="G155" i="4"/>
  <c r="E155" i="4"/>
  <c r="G154" i="4"/>
  <c r="E154" i="4"/>
  <c r="G153" i="4"/>
  <c r="E153" i="4"/>
  <c r="G152" i="4"/>
  <c r="E152" i="4"/>
  <c r="G151" i="4"/>
  <c r="E151" i="4"/>
  <c r="G150" i="4"/>
  <c r="E150" i="4"/>
  <c r="G149" i="4"/>
  <c r="E149" i="4"/>
  <c r="G148" i="4"/>
  <c r="E148" i="4"/>
  <c r="G147" i="4"/>
  <c r="E147" i="4"/>
  <c r="G146" i="4"/>
  <c r="E146" i="4"/>
  <c r="G145" i="4"/>
  <c r="E145" i="4"/>
  <c r="G144" i="4"/>
  <c r="E144" i="4"/>
  <c r="G143" i="4"/>
  <c r="E143" i="4"/>
  <c r="G142" i="4"/>
  <c r="E142" i="4"/>
  <c r="G141" i="4"/>
  <c r="E141" i="4"/>
  <c r="G140" i="4"/>
  <c r="E140" i="4"/>
  <c r="G139" i="4"/>
  <c r="E139" i="4"/>
  <c r="G138" i="4"/>
  <c r="E138" i="4"/>
  <c r="G137" i="4"/>
  <c r="E137" i="4"/>
  <c r="G136" i="4"/>
  <c r="E136" i="4"/>
  <c r="G135" i="4"/>
  <c r="E135" i="4"/>
  <c r="G134" i="4"/>
  <c r="E134" i="4"/>
  <c r="G133" i="4"/>
  <c r="E133" i="4"/>
  <c r="G132" i="4"/>
  <c r="E132" i="4"/>
  <c r="G131" i="4"/>
  <c r="E131" i="4"/>
  <c r="G130" i="4"/>
  <c r="E130" i="4"/>
  <c r="G129" i="4"/>
  <c r="E129" i="4"/>
  <c r="G128" i="4"/>
  <c r="E128" i="4"/>
  <c r="G127" i="4"/>
  <c r="E127" i="4"/>
  <c r="G126" i="4"/>
  <c r="E126" i="4"/>
  <c r="G125" i="4"/>
  <c r="E125" i="4"/>
  <c r="G124" i="4"/>
  <c r="E124" i="4"/>
  <c r="G123" i="4"/>
  <c r="E123" i="4"/>
  <c r="G122" i="4"/>
  <c r="E122" i="4"/>
  <c r="G121" i="4"/>
  <c r="E121" i="4"/>
  <c r="G120" i="4"/>
  <c r="E120" i="4"/>
  <c r="G119" i="4"/>
  <c r="E119" i="4"/>
  <c r="G118" i="4"/>
  <c r="E118" i="4"/>
  <c r="G117" i="4"/>
  <c r="E117" i="4"/>
  <c r="G116" i="4"/>
  <c r="E116" i="4"/>
  <c r="G115" i="4"/>
  <c r="E115" i="4"/>
  <c r="G114" i="4"/>
  <c r="E114" i="4"/>
  <c r="G113" i="4"/>
  <c r="E113" i="4"/>
  <c r="G112" i="4"/>
  <c r="E112" i="4"/>
  <c r="G111" i="4"/>
  <c r="E111" i="4"/>
  <c r="G110" i="4"/>
  <c r="E110" i="4"/>
  <c r="G109" i="4"/>
  <c r="E109" i="4"/>
  <c r="G108" i="4"/>
  <c r="E108" i="4"/>
  <c r="G107" i="4"/>
  <c r="E107" i="4"/>
  <c r="G106" i="4"/>
  <c r="E106" i="4"/>
  <c r="G105" i="4"/>
  <c r="E105" i="4"/>
  <c r="G104" i="4"/>
  <c r="E104" i="4"/>
  <c r="G103" i="4"/>
  <c r="E103" i="4"/>
  <c r="G102" i="4"/>
  <c r="E102" i="4"/>
  <c r="G101" i="4"/>
  <c r="E101" i="4"/>
  <c r="G100" i="4"/>
  <c r="E100" i="4"/>
  <c r="G99" i="4"/>
  <c r="E99" i="4"/>
  <c r="G98" i="4"/>
  <c r="E98" i="4"/>
  <c r="G97" i="4"/>
  <c r="E97" i="4"/>
  <c r="G96" i="4"/>
  <c r="E96" i="4"/>
  <c r="G95" i="4"/>
  <c r="E95" i="4"/>
  <c r="G94" i="4"/>
  <c r="E94" i="4"/>
  <c r="G93" i="4"/>
  <c r="E93" i="4"/>
  <c r="G92" i="4"/>
  <c r="E92" i="4"/>
  <c r="G91" i="4"/>
  <c r="E91" i="4"/>
  <c r="G90" i="4"/>
  <c r="E90" i="4"/>
  <c r="G89" i="4"/>
  <c r="E89" i="4"/>
  <c r="G88" i="4"/>
  <c r="E88" i="4"/>
  <c r="G87" i="4"/>
  <c r="E87" i="4"/>
  <c r="G86" i="4"/>
  <c r="E86" i="4"/>
  <c r="G85" i="4"/>
  <c r="E85" i="4"/>
  <c r="G84" i="4"/>
  <c r="E84" i="4"/>
  <c r="G83" i="4"/>
  <c r="E83" i="4"/>
  <c r="G82" i="4"/>
  <c r="E82" i="4"/>
  <c r="G81" i="4"/>
  <c r="E81" i="4"/>
  <c r="G80" i="4"/>
  <c r="E80" i="4"/>
  <c r="G79" i="4"/>
  <c r="E79" i="4"/>
  <c r="G78" i="4"/>
  <c r="E78" i="4"/>
  <c r="G77" i="4"/>
  <c r="E77" i="4"/>
  <c r="G76" i="4"/>
  <c r="E76" i="4"/>
  <c r="G75" i="4"/>
  <c r="E75" i="4"/>
  <c r="G74" i="4"/>
  <c r="E74" i="4"/>
  <c r="G73" i="4"/>
  <c r="E73" i="4"/>
  <c r="G72" i="4"/>
  <c r="E72" i="4"/>
  <c r="G71" i="4"/>
  <c r="E71" i="4"/>
  <c r="G70" i="4"/>
  <c r="E70" i="4"/>
  <c r="G69" i="4"/>
  <c r="E69" i="4"/>
  <c r="G68" i="4"/>
  <c r="E68" i="4"/>
  <c r="G47" i="4"/>
  <c r="E47" i="4"/>
  <c r="G46" i="4"/>
  <c r="E46" i="4"/>
  <c r="G45" i="4"/>
  <c r="E45" i="4"/>
  <c r="G44" i="4"/>
  <c r="E44" i="4"/>
  <c r="G43" i="4"/>
  <c r="E43" i="4"/>
  <c r="G42" i="4"/>
  <c r="E42" i="4"/>
  <c r="G41" i="4"/>
  <c r="E41" i="4"/>
  <c r="G40" i="4"/>
  <c r="E40" i="4"/>
  <c r="G39" i="4"/>
  <c r="E39" i="4"/>
  <c r="G38" i="4"/>
  <c r="E38" i="4"/>
  <c r="G37" i="4"/>
  <c r="E37" i="4"/>
  <c r="G36" i="4"/>
  <c r="E36" i="4"/>
  <c r="G35" i="4"/>
  <c r="E35" i="4"/>
  <c r="G34" i="4"/>
  <c r="E34" i="4"/>
  <c r="G33" i="4"/>
  <c r="E33" i="4"/>
  <c r="G32" i="4"/>
  <c r="E32" i="4"/>
  <c r="G31" i="4"/>
  <c r="E31" i="4"/>
  <c r="G30" i="4"/>
  <c r="E30" i="4"/>
  <c r="G29" i="4"/>
  <c r="E29" i="4"/>
  <c r="G28" i="4"/>
  <c r="E28" i="4"/>
  <c r="F5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H4" i="4" l="1"/>
  <c r="O5" i="1" s="1"/>
  <c r="F9" i="4" a="1"/>
  <c r="F9" i="4" s="1"/>
  <c r="K1" i="4"/>
  <c r="F10" i="4" l="1" a="1"/>
  <c r="F10" i="4" s="1"/>
  <c r="F11" i="4" s="1" a="1"/>
  <c r="F11" i="4" s="1"/>
  <c r="S5" i="1"/>
  <c r="O7" i="1"/>
  <c r="K2" i="4"/>
  <c r="O8" i="1" s="1"/>
  <c r="F12" i="4" l="1" a="1"/>
  <c r="F12" i="4" s="1"/>
  <c r="F13" i="4" s="1" a="1"/>
  <c r="F13" i="4" s="1"/>
  <c r="F14" i="4" s="1" a="1"/>
  <c r="F14" i="4" s="1"/>
  <c r="F15" i="4" l="1" a="1"/>
  <c r="F15" i="4" s="1"/>
  <c r="F16" i="4" s="1" a="1"/>
  <c r="F16" i="4" s="1"/>
  <c r="F17" i="4" l="1" a="1"/>
  <c r="F17" i="4" s="1"/>
  <c r="F18" i="4" l="1" a="1"/>
  <c r="F18" i="4" s="1"/>
  <c r="F19" i="4" l="1" a="1"/>
  <c r="F19" i="4" s="1"/>
  <c r="F20" i="4" l="1" a="1"/>
  <c r="F20" i="4" s="1"/>
  <c r="F21" i="4" s="1" a="1"/>
  <c r="F21" i="4" s="1"/>
  <c r="F22" i="4" s="1" a="1"/>
  <c r="F22" i="4" s="1"/>
  <c r="F23" i="4" l="1" a="1"/>
  <c r="F23" i="4" s="1"/>
  <c r="F24" i="4" s="1" a="1"/>
  <c r="F24" i="4" s="1"/>
  <c r="F25" i="4" l="1" a="1"/>
  <c r="F25" i="4" s="1"/>
  <c r="F26" i="4" s="1" a="1"/>
  <c r="F26" i="4" s="1"/>
  <c r="F27" i="4" s="1" a="1"/>
  <c r="F27" i="4" s="1"/>
  <c r="F28" i="4" s="1" a="1"/>
  <c r="F28" i="4" s="1"/>
  <c r="F29" i="4" s="1" a="1"/>
  <c r="F29" i="4" s="1"/>
  <c r="F30" i="4" s="1" a="1"/>
  <c r="F30" i="4" s="1"/>
  <c r="F31" i="4" s="1" a="1"/>
  <c r="F31" i="4" s="1"/>
  <c r="F32" i="4" s="1" a="1"/>
  <c r="F32" i="4" s="1"/>
  <c r="F33" i="4" s="1" a="1"/>
  <c r="F33" i="4" s="1"/>
  <c r="F34" i="4" s="1" a="1"/>
  <c r="F34" i="4" s="1"/>
  <c r="F35" i="4" s="1" a="1"/>
  <c r="F35" i="4" s="1"/>
  <c r="F36" i="4" s="1" a="1"/>
  <c r="F36" i="4" s="1"/>
  <c r="F37" i="4" s="1" a="1"/>
  <c r="F37" i="4" s="1"/>
  <c r="F38" i="4" s="1" a="1"/>
  <c r="F38" i="4" s="1"/>
  <c r="F39" i="4" s="1" a="1"/>
  <c r="F39" i="4" s="1"/>
  <c r="F40" i="4" s="1" a="1"/>
  <c r="F40" i="4" s="1"/>
  <c r="F41" i="4" s="1" a="1"/>
  <c r="F41" i="4" s="1"/>
  <c r="F42" i="4" s="1" a="1"/>
  <c r="F42" i="4" s="1"/>
  <c r="F43" i="4" s="1" a="1"/>
  <c r="F43" i="4" s="1"/>
  <c r="F44" i="4" s="1" a="1"/>
  <c r="F44" i="4" s="1"/>
  <c r="F45" i="4" s="1" a="1"/>
  <c r="F45" i="4" s="1"/>
  <c r="F46" i="4" s="1" a="1"/>
  <c r="F46" i="4" s="1"/>
  <c r="F47" i="4" s="1" a="1"/>
  <c r="F47" i="4" s="1"/>
  <c r="F48" i="4" s="1" a="1"/>
  <c r="F48" i="4" s="1"/>
  <c r="F49" i="4" s="1" a="1"/>
  <c r="F49" i="4" s="1"/>
  <c r="F50" i="4" s="1" a="1"/>
  <c r="F50" i="4" s="1"/>
  <c r="F51" i="4" s="1" a="1"/>
  <c r="F51" i="4" s="1"/>
  <c r="F52" i="4" s="1" a="1"/>
  <c r="F52" i="4" s="1"/>
  <c r="F53" i="4" s="1" a="1"/>
  <c r="F53" i="4" s="1"/>
  <c r="F54" i="4" s="1" a="1"/>
  <c r="F54" i="4" s="1"/>
  <c r="F55" i="4" s="1" a="1"/>
  <c r="F55" i="4" s="1"/>
  <c r="F56" i="4" s="1" a="1"/>
  <c r="F56" i="4" s="1"/>
  <c r="F57" i="4" s="1" a="1"/>
  <c r="F57" i="4" s="1"/>
  <c r="F58" i="4" s="1" a="1"/>
  <c r="F58" i="4" s="1"/>
  <c r="F59" i="4" s="1" a="1"/>
  <c r="F59" i="4" s="1"/>
  <c r="F60" i="4" s="1" a="1"/>
  <c r="F60" i="4" s="1"/>
  <c r="F61" i="4" s="1" a="1"/>
  <c r="F61" i="4" s="1"/>
  <c r="F62" i="4" s="1" a="1"/>
  <c r="F62" i="4" s="1"/>
  <c r="F63" i="4" s="1" a="1"/>
  <c r="F63" i="4" s="1"/>
  <c r="F64" i="4" s="1" a="1"/>
  <c r="F64" i="4" s="1"/>
  <c r="F65" i="4" s="1" a="1"/>
  <c r="F65" i="4" s="1"/>
  <c r="F66" i="4" s="1" a="1"/>
  <c r="F66" i="4" s="1"/>
  <c r="F67" i="4" s="1" a="1"/>
  <c r="F67" i="4" s="1"/>
  <c r="I9" i="1" l="1"/>
  <c r="I22" i="1" s="1"/>
  <c r="C9" i="1"/>
  <c r="C22" i="1" s="1"/>
  <c r="K9" i="1"/>
  <c r="K22" i="1" s="1"/>
  <c r="J9" i="1"/>
  <c r="J22" i="1" s="1"/>
  <c r="F68" i="4" a="1"/>
  <c r="F68" i="4" s="1"/>
  <c r="F69" i="4" s="1" a="1"/>
  <c r="F69" i="4" s="1"/>
  <c r="F70" i="4" s="1" a="1"/>
  <c r="F70" i="4" s="1"/>
  <c r="F71" i="4" s="1" a="1"/>
  <c r="F71" i="4" s="1"/>
  <c r="F72" i="4" s="1" a="1"/>
  <c r="F72" i="4" s="1"/>
  <c r="F73" i="4" s="1" a="1"/>
  <c r="F73" i="4" s="1"/>
  <c r="F74" i="4" s="1" a="1"/>
  <c r="F74" i="4" s="1"/>
  <c r="F75" i="4" s="1" a="1"/>
  <c r="F75" i="4" s="1"/>
  <c r="F76" i="4" s="1" a="1"/>
  <c r="F76" i="4" s="1"/>
  <c r="F77" i="4" s="1" a="1"/>
  <c r="F77" i="4" s="1"/>
  <c r="F78" i="4" s="1" a="1"/>
  <c r="F78" i="4" s="1"/>
  <c r="F79" i="4" s="1" a="1"/>
  <c r="F79" i="4" s="1"/>
  <c r="F80" i="4" s="1" a="1"/>
  <c r="F80" i="4" s="1"/>
  <c r="F81" i="4" s="1" a="1"/>
  <c r="F81" i="4" s="1"/>
  <c r="F82" i="4" s="1" a="1"/>
  <c r="F82" i="4" s="1"/>
  <c r="F83" i="4" s="1" a="1"/>
  <c r="F83" i="4" s="1"/>
  <c r="F84" i="4" s="1" a="1"/>
  <c r="F84" i="4" s="1"/>
  <c r="F85" i="4" s="1" a="1"/>
  <c r="F85" i="4" s="1"/>
  <c r="F86" i="4" s="1" a="1"/>
  <c r="F86" i="4" s="1"/>
  <c r="F87" i="4" s="1" a="1"/>
  <c r="F87" i="4" s="1"/>
  <c r="F88" i="4" s="1" a="1"/>
  <c r="F88" i="4" s="1"/>
  <c r="F89" i="4" s="1" a="1"/>
  <c r="F89" i="4" s="1"/>
  <c r="F90" i="4" s="1" a="1"/>
  <c r="F90" i="4" s="1"/>
  <c r="F91" i="4" s="1" a="1"/>
  <c r="F91" i="4" s="1"/>
  <c r="F92" i="4" s="1" a="1"/>
  <c r="F92" i="4" s="1"/>
  <c r="F93" i="4" s="1" a="1"/>
  <c r="F93" i="4" s="1"/>
  <c r="F94" i="4" s="1" a="1"/>
  <c r="F94" i="4" s="1"/>
  <c r="F95" i="4" s="1" a="1"/>
  <c r="F95" i="4" s="1"/>
  <c r="F96" i="4" s="1" a="1"/>
  <c r="F96" i="4" s="1"/>
  <c r="F97" i="4" s="1" a="1"/>
  <c r="F97" i="4" s="1"/>
  <c r="F98" i="4" s="1" a="1"/>
  <c r="F98" i="4" s="1"/>
  <c r="F99" i="4" s="1" a="1"/>
  <c r="F99" i="4" s="1"/>
  <c r="F100" i="4" s="1" a="1"/>
  <c r="F100" i="4" s="1"/>
  <c r="F101" i="4" s="1" a="1"/>
  <c r="F101" i="4" s="1"/>
  <c r="F102" i="4" s="1" a="1"/>
  <c r="F102" i="4" s="1"/>
  <c r="F103" i="4" s="1" a="1"/>
  <c r="F103" i="4" s="1"/>
  <c r="F104" i="4" s="1" a="1"/>
  <c r="F104" i="4" s="1"/>
  <c r="F105" i="4" s="1" a="1"/>
  <c r="F105" i="4" s="1"/>
  <c r="F106" i="4" s="1" a="1"/>
  <c r="F106" i="4" s="1"/>
  <c r="F107" i="4" s="1" a="1"/>
  <c r="F107" i="4" s="1"/>
  <c r="F108" i="4" s="1" a="1"/>
  <c r="F108" i="4" s="1"/>
  <c r="F109" i="4" s="1" a="1"/>
  <c r="F109" i="4" s="1"/>
  <c r="F110" i="4" s="1" a="1"/>
  <c r="F110" i="4" s="1"/>
  <c r="F111" i="4" s="1" a="1"/>
  <c r="F111" i="4" s="1"/>
  <c r="F112" i="4" s="1" a="1"/>
  <c r="F112" i="4" s="1"/>
  <c r="F113" i="4" s="1" a="1"/>
  <c r="F113" i="4" s="1"/>
  <c r="F114" i="4" s="1" a="1"/>
  <c r="F114" i="4" s="1"/>
  <c r="F115" i="4" s="1" a="1"/>
  <c r="F115" i="4" s="1"/>
  <c r="F116" i="4" s="1" a="1"/>
  <c r="F116" i="4" s="1"/>
  <c r="F117" i="4" s="1" a="1"/>
  <c r="F117" i="4" s="1"/>
  <c r="F118" i="4" s="1" a="1"/>
  <c r="F118" i="4" s="1"/>
  <c r="F119" i="4" s="1" a="1"/>
  <c r="F119" i="4" s="1"/>
  <c r="F120" i="4" s="1" a="1"/>
  <c r="F120" i="4" s="1"/>
  <c r="F121" i="4" s="1" a="1"/>
  <c r="F121" i="4" s="1"/>
  <c r="F122" i="4" s="1" a="1"/>
  <c r="F122" i="4" s="1"/>
  <c r="F123" i="4" s="1" a="1"/>
  <c r="F123" i="4" s="1"/>
  <c r="F124" i="4" s="1" a="1"/>
  <c r="F124" i="4" s="1"/>
  <c r="F125" i="4" s="1" a="1"/>
  <c r="F125" i="4" s="1"/>
  <c r="F126" i="4" s="1" a="1"/>
  <c r="F126" i="4" s="1"/>
  <c r="F127" i="4" s="1" a="1"/>
  <c r="F127" i="4" s="1"/>
  <c r="F128" i="4" s="1" a="1"/>
  <c r="F128" i="4" s="1"/>
  <c r="F129" i="4" s="1" a="1"/>
  <c r="F129" i="4" s="1"/>
  <c r="F130" i="4" s="1" a="1"/>
  <c r="F130" i="4" s="1"/>
  <c r="F131" i="4" s="1" a="1"/>
  <c r="F131" i="4" s="1"/>
  <c r="F132" i="4" s="1" a="1"/>
  <c r="F132" i="4" s="1"/>
  <c r="F133" i="4" s="1" a="1"/>
  <c r="F133" i="4" s="1"/>
  <c r="F134" i="4" s="1" a="1"/>
  <c r="F134" i="4" s="1"/>
  <c r="F135" i="4" s="1" a="1"/>
  <c r="F135" i="4" s="1"/>
  <c r="F136" i="4" s="1" a="1"/>
  <c r="F136" i="4" s="1"/>
  <c r="F137" i="4" s="1" a="1"/>
  <c r="F137" i="4" s="1"/>
  <c r="F138" i="4" s="1" a="1"/>
  <c r="F138" i="4" s="1"/>
  <c r="F139" i="4" s="1" a="1"/>
  <c r="F139" i="4" s="1"/>
  <c r="F140" i="4" s="1" a="1"/>
  <c r="F140" i="4" s="1"/>
  <c r="F141" i="4" s="1" a="1"/>
  <c r="F141" i="4" s="1"/>
  <c r="F142" i="4" s="1" a="1"/>
  <c r="F142" i="4" s="1"/>
  <c r="F143" i="4" s="1" a="1"/>
  <c r="F143" i="4" s="1"/>
  <c r="F144" i="4" s="1" a="1"/>
  <c r="F144" i="4" s="1"/>
  <c r="F145" i="4" s="1" a="1"/>
  <c r="F145" i="4" s="1"/>
  <c r="F146" i="4" s="1" a="1"/>
  <c r="F146" i="4" s="1"/>
  <c r="F147" i="4" s="1" a="1"/>
  <c r="F147" i="4" s="1"/>
  <c r="F148" i="4" s="1" a="1"/>
  <c r="F148" i="4" s="1"/>
  <c r="F149" i="4" s="1" a="1"/>
  <c r="F149" i="4" s="1"/>
  <c r="F150" i="4" s="1" a="1"/>
  <c r="F150" i="4" s="1"/>
  <c r="F151" i="4" s="1" a="1"/>
  <c r="F151" i="4" s="1"/>
  <c r="F152" i="4" s="1" a="1"/>
  <c r="F152" i="4" s="1"/>
  <c r="F153" i="4" s="1" a="1"/>
  <c r="F153" i="4" s="1"/>
  <c r="F154" i="4" s="1" a="1"/>
  <c r="F154" i="4" s="1"/>
  <c r="F155" i="4" s="1" a="1"/>
  <c r="F155" i="4" s="1"/>
  <c r="F156" i="4" s="1" a="1"/>
  <c r="F156" i="4" s="1"/>
  <c r="F157" i="4" s="1" a="1"/>
  <c r="F157" i="4" s="1"/>
  <c r="F158" i="4" s="1" a="1"/>
  <c r="F158" i="4" s="1"/>
  <c r="F159" i="4" s="1" a="1"/>
  <c r="F159" i="4" s="1"/>
  <c r="F160" i="4" s="1" a="1"/>
  <c r="F160" i="4" s="1"/>
  <c r="F161" i="4" s="1" a="1"/>
  <c r="F161" i="4" s="1"/>
  <c r="F162" i="4" s="1" a="1"/>
  <c r="F162" i="4" s="1"/>
  <c r="F163" i="4" s="1" a="1"/>
  <c r="F163" i="4" s="1"/>
  <c r="F164" i="4" s="1" a="1"/>
  <c r="F164" i="4" s="1"/>
  <c r="F165" i="4" s="1" a="1"/>
  <c r="F165" i="4" s="1"/>
  <c r="F166" i="4" s="1" a="1"/>
  <c r="F166" i="4" s="1"/>
  <c r="F167" i="4" s="1" a="1"/>
  <c r="F167" i="4" s="1"/>
  <c r="F168" i="4" s="1" a="1"/>
  <c r="F168" i="4" s="1"/>
  <c r="F169" i="4" s="1" a="1"/>
  <c r="F169" i="4" s="1"/>
  <c r="F170" i="4" s="1" a="1"/>
  <c r="F170" i="4" s="1"/>
  <c r="F171" i="4" s="1" a="1"/>
  <c r="F171" i="4" s="1"/>
  <c r="F172" i="4" s="1" a="1"/>
  <c r="F172" i="4" s="1"/>
  <c r="F173" i="4" s="1" a="1"/>
  <c r="F173" i="4" s="1"/>
  <c r="F174" i="4" s="1" a="1"/>
  <c r="F174" i="4" s="1"/>
  <c r="F175" i="4" s="1" a="1"/>
  <c r="F175" i="4" s="1"/>
  <c r="F176" i="4" s="1" a="1"/>
  <c r="F176" i="4" s="1"/>
  <c r="F177" i="4" s="1" a="1"/>
  <c r="F177" i="4" s="1"/>
  <c r="F178" i="4" s="1" a="1"/>
  <c r="F178" i="4" s="1"/>
  <c r="F179" i="4" s="1" a="1"/>
  <c r="F179" i="4" s="1"/>
  <c r="F180" i="4" s="1" a="1"/>
  <c r="F180" i="4" s="1"/>
  <c r="F181" i="4" s="1" a="1"/>
  <c r="F181" i="4" s="1"/>
  <c r="F182" i="4" s="1" a="1"/>
  <c r="F182" i="4" s="1"/>
  <c r="F183" i="4" s="1" a="1"/>
  <c r="F183" i="4" s="1"/>
  <c r="F184" i="4" s="1" a="1"/>
  <c r="F184" i="4" s="1"/>
  <c r="F185" i="4" s="1" a="1"/>
  <c r="F185" i="4" s="1"/>
  <c r="F186" i="4" s="1" a="1"/>
  <c r="F186" i="4" s="1"/>
  <c r="F187" i="4" s="1" a="1"/>
  <c r="F187" i="4" s="1"/>
  <c r="F188" i="4" s="1" a="1"/>
  <c r="F188" i="4" s="1"/>
  <c r="F189" i="4" s="1" a="1"/>
  <c r="F189" i="4" s="1"/>
  <c r="F190" i="4" s="1" a="1"/>
  <c r="F190" i="4" s="1"/>
  <c r="F191" i="4" s="1" a="1"/>
  <c r="F191" i="4" s="1"/>
  <c r="F192" i="4" s="1" a="1"/>
  <c r="F192" i="4" s="1"/>
  <c r="F193" i="4" s="1" a="1"/>
  <c r="F193" i="4" s="1"/>
  <c r="F194" i="4" s="1" a="1"/>
  <c r="F194" i="4" s="1"/>
  <c r="F195" i="4" s="1" a="1"/>
  <c r="F195" i="4" s="1"/>
  <c r="F196" i="4" s="1" a="1"/>
  <c r="F196" i="4" s="1"/>
  <c r="F197" i="4" s="1" a="1"/>
  <c r="F197" i="4" s="1"/>
  <c r="F198" i="4" s="1" a="1"/>
  <c r="F198" i="4" s="1"/>
  <c r="F199" i="4" s="1" a="1"/>
  <c r="F199" i="4" s="1"/>
  <c r="F200" i="4" s="1" a="1"/>
  <c r="F200" i="4" s="1"/>
  <c r="F201" i="4" s="1" a="1"/>
  <c r="F201" i="4" s="1"/>
  <c r="F202" i="4" s="1" a="1"/>
  <c r="F202" i="4" s="1"/>
  <c r="F203" i="4" s="1" a="1"/>
  <c r="F203" i="4" s="1"/>
  <c r="F204" i="4" s="1" a="1"/>
  <c r="F204" i="4" s="1"/>
  <c r="F205" i="4" s="1" a="1"/>
  <c r="F205" i="4" s="1"/>
  <c r="F206" i="4" s="1" a="1"/>
  <c r="F206" i="4" s="1"/>
  <c r="F207" i="4" s="1" a="1"/>
  <c r="F207" i="4" s="1"/>
  <c r="F208" i="4" s="1" a="1"/>
  <c r="F208" i="4" s="1"/>
  <c r="F209" i="4" s="1" a="1"/>
  <c r="F209" i="4" s="1"/>
  <c r="F210" i="4" s="1" a="1"/>
  <c r="F210" i="4" s="1"/>
  <c r="F211" i="4" s="1" a="1"/>
  <c r="F211" i="4" s="1"/>
  <c r="F212" i="4" s="1" a="1"/>
  <c r="F212" i="4" s="1"/>
  <c r="F213" i="4" s="1" a="1"/>
  <c r="F213" i="4" s="1"/>
  <c r="F214" i="4" s="1" a="1"/>
  <c r="F214" i="4" s="1"/>
  <c r="F215" i="4" s="1" a="1"/>
  <c r="F215" i="4" s="1"/>
  <c r="F216" i="4" s="1" a="1"/>
  <c r="F216" i="4" s="1"/>
  <c r="F217" i="4" s="1" a="1"/>
  <c r="F217" i="4" s="1"/>
  <c r="F218" i="4" s="1" a="1"/>
  <c r="F218" i="4" s="1"/>
  <c r="F219" i="4" s="1" a="1"/>
  <c r="F219" i="4" s="1"/>
  <c r="F220" i="4" s="1" a="1"/>
  <c r="F220" i="4" s="1"/>
  <c r="F221" i="4" s="1" a="1"/>
  <c r="F221" i="4" s="1"/>
  <c r="F222" i="4" s="1" a="1"/>
  <c r="F222" i="4" s="1"/>
  <c r="F223" i="4" s="1" a="1"/>
  <c r="F223" i="4" s="1"/>
  <c r="F224" i="4" s="1" a="1"/>
  <c r="F224" i="4" s="1"/>
  <c r="F225" i="4" s="1" a="1"/>
  <c r="F225" i="4" s="1"/>
  <c r="F226" i="4" s="1" a="1"/>
  <c r="F226" i="4" s="1"/>
  <c r="F227" i="4" s="1" a="1"/>
  <c r="F227" i="4" s="1"/>
  <c r="F228" i="4" s="1" a="1"/>
  <c r="F228" i="4" s="1"/>
  <c r="F229" i="4" s="1" a="1"/>
  <c r="F229" i="4" s="1"/>
  <c r="F230" i="4" s="1" a="1"/>
  <c r="F230" i="4" s="1"/>
  <c r="F231" i="4" s="1" a="1"/>
  <c r="F231" i="4" s="1"/>
  <c r="F232" i="4" s="1" a="1"/>
  <c r="F232" i="4" s="1"/>
  <c r="F233" i="4" s="1" a="1"/>
  <c r="F233" i="4" s="1"/>
  <c r="F234" i="4" s="1" a="1"/>
  <c r="F234" i="4" s="1"/>
  <c r="F235" i="4" s="1" a="1"/>
  <c r="F235" i="4" s="1"/>
  <c r="F236" i="4" s="1" a="1"/>
  <c r="F236" i="4" s="1"/>
  <c r="F237" i="4" s="1" a="1"/>
  <c r="F237" i="4" s="1"/>
  <c r="F238" i="4" s="1" a="1"/>
  <c r="F238" i="4" s="1"/>
  <c r="F239" i="4" s="1" a="1"/>
  <c r="F239" i="4" s="1"/>
  <c r="F240" i="4" s="1" a="1"/>
  <c r="F240" i="4" s="1"/>
  <c r="F241" i="4" s="1" a="1"/>
  <c r="F241" i="4" s="1"/>
  <c r="F242" i="4" s="1" a="1"/>
  <c r="F242" i="4" s="1"/>
  <c r="F243" i="4" s="1" a="1"/>
  <c r="F243" i="4" s="1"/>
  <c r="F244" i="4" s="1" a="1"/>
  <c r="F244" i="4" s="1"/>
  <c r="F245" i="4" s="1" a="1"/>
  <c r="F245" i="4" s="1"/>
  <c r="F246" i="4" s="1" a="1"/>
  <c r="F246" i="4" s="1"/>
  <c r="F247" i="4" s="1" a="1"/>
  <c r="F247" i="4" s="1"/>
  <c r="F248" i="4" s="1" a="1"/>
  <c r="F248" i="4" s="1"/>
  <c r="F249" i="4" s="1" a="1"/>
  <c r="F249" i="4" s="1"/>
  <c r="F250" i="4" s="1" a="1"/>
  <c r="F250" i="4" s="1"/>
  <c r="F251" i="4" s="1" a="1"/>
  <c r="F251" i="4" s="1"/>
  <c r="F252" i="4" s="1" a="1"/>
  <c r="F252" i="4" s="1"/>
  <c r="F253" i="4" s="1" a="1"/>
  <c r="F253" i="4" s="1"/>
  <c r="F254" i="4" s="1" a="1"/>
  <c r="F254" i="4" s="1"/>
  <c r="F255" i="4" s="1" a="1"/>
  <c r="F255" i="4" s="1"/>
  <c r="F256" i="4" s="1" a="1"/>
  <c r="F256" i="4" s="1"/>
  <c r="F257" i="4" s="1" a="1"/>
  <c r="F257" i="4" s="1"/>
  <c r="F258" i="4" s="1" a="1"/>
  <c r="F258" i="4" s="1"/>
  <c r="F259" i="4" s="1" a="1"/>
  <c r="F259" i="4" s="1"/>
  <c r="F260" i="4" s="1" a="1"/>
  <c r="F260" i="4" s="1"/>
  <c r="F261" i="4" s="1" a="1"/>
  <c r="F261" i="4" s="1"/>
  <c r="F262" i="4" s="1" a="1"/>
  <c r="F262" i="4" s="1"/>
  <c r="F263" i="4" s="1" a="1"/>
  <c r="F263" i="4" s="1"/>
  <c r="F264" i="4" s="1" a="1"/>
  <c r="F264" i="4" s="1"/>
  <c r="F265" i="4" s="1" a="1"/>
  <c r="F265" i="4" s="1"/>
  <c r="F266" i="4" s="1" a="1"/>
  <c r="F266" i="4" s="1"/>
  <c r="F267" i="4" s="1" a="1"/>
  <c r="F267" i="4" s="1"/>
  <c r="F268" i="4" s="1" a="1"/>
  <c r="F268" i="4" s="1"/>
  <c r="F269" i="4" s="1" a="1"/>
  <c r="F269" i="4" s="1"/>
  <c r="F270" i="4" s="1" a="1"/>
  <c r="F270" i="4" s="1"/>
  <c r="F271" i="4" s="1" a="1"/>
  <c r="F271" i="4" s="1"/>
  <c r="F272" i="4" s="1" a="1"/>
  <c r="F272" i="4" s="1"/>
  <c r="F273" i="4" s="1" a="1"/>
  <c r="F273" i="4" s="1"/>
  <c r="F274" i="4" s="1" a="1"/>
  <c r="F274" i="4" s="1"/>
  <c r="F275" i="4" s="1" a="1"/>
  <c r="F275" i="4" s="1"/>
  <c r="F276" i="4" s="1" a="1"/>
  <c r="F276" i="4" s="1"/>
  <c r="F277" i="4" s="1" a="1"/>
  <c r="F277" i="4" s="1"/>
  <c r="F278" i="4" s="1" a="1"/>
  <c r="F278" i="4" s="1"/>
  <c r="F279" i="4" s="1" a="1"/>
  <c r="F279" i="4" s="1"/>
  <c r="F280" i="4" s="1" a="1"/>
  <c r="F280" i="4" s="1"/>
  <c r="F281" i="4" s="1" a="1"/>
  <c r="F281" i="4" s="1"/>
  <c r="F282" i="4" s="1" a="1"/>
  <c r="F282" i="4" s="1"/>
  <c r="F283" i="4" s="1" a="1"/>
  <c r="F283" i="4" s="1"/>
  <c r="F284" i="4" s="1" a="1"/>
  <c r="F284" i="4" s="1"/>
  <c r="F285" i="4" s="1" a="1"/>
  <c r="F285" i="4" s="1"/>
  <c r="F286" i="4" s="1" a="1"/>
  <c r="F286" i="4" s="1"/>
  <c r="F287" i="4" s="1" a="1"/>
  <c r="F287" i="4" s="1"/>
  <c r="F288" i="4" s="1" a="1"/>
  <c r="F288" i="4" s="1"/>
  <c r="F289" i="4" s="1" a="1"/>
  <c r="F289" i="4" s="1"/>
  <c r="F290" i="4" s="1" a="1"/>
  <c r="F290" i="4" s="1"/>
  <c r="F291" i="4" s="1" a="1"/>
  <c r="F291" i="4" s="1"/>
  <c r="F292" i="4" s="1" a="1"/>
  <c r="F292" i="4" s="1"/>
  <c r="F293" i="4" s="1" a="1"/>
  <c r="F293" i="4" s="1"/>
  <c r="F294" i="4" s="1" a="1"/>
  <c r="F294" i="4" s="1"/>
  <c r="F295" i="4" s="1" a="1"/>
  <c r="F295" i="4" s="1"/>
  <c r="F296" i="4" s="1" a="1"/>
  <c r="F296" i="4" s="1"/>
  <c r="F297" i="4" s="1" a="1"/>
  <c r="F297" i="4" s="1"/>
  <c r="F298" i="4" s="1" a="1"/>
  <c r="F298" i="4" s="1"/>
  <c r="F299" i="4" s="1" a="1"/>
  <c r="F299" i="4" s="1"/>
  <c r="F300" i="4" s="1" a="1"/>
  <c r="F300" i="4" s="1"/>
  <c r="F301" i="4" s="1" a="1"/>
  <c r="F301" i="4" s="1"/>
  <c r="F302" i="4" s="1" a="1"/>
  <c r="F302" i="4" s="1"/>
  <c r="F303" i="4" s="1" a="1"/>
  <c r="F303" i="4" s="1"/>
  <c r="F304" i="4" s="1" a="1"/>
  <c r="F304" i="4" s="1"/>
  <c r="F305" i="4" s="1" a="1"/>
  <c r="F305" i="4" s="1"/>
  <c r="F306" i="4" s="1" a="1"/>
  <c r="F306" i="4" s="1"/>
  <c r="F307" i="4" s="1" a="1"/>
  <c r="F307" i="4" s="1"/>
  <c r="F308" i="4" s="1" a="1"/>
  <c r="F308" i="4" s="1"/>
  <c r="F309" i="4" s="1" a="1"/>
  <c r="F309" i="4" s="1"/>
  <c r="F310" i="4" s="1" a="1"/>
  <c r="F310" i="4" s="1"/>
  <c r="F311" i="4" s="1" a="1"/>
  <c r="F311" i="4" s="1"/>
  <c r="F312" i="4" s="1" a="1"/>
  <c r="F312" i="4" s="1"/>
  <c r="F313" i="4" s="1" a="1"/>
  <c r="F313" i="4" s="1"/>
  <c r="F314" i="4" s="1" a="1"/>
  <c r="F314" i="4" s="1"/>
  <c r="F315" i="4" s="1" a="1"/>
  <c r="F315" i="4" s="1"/>
  <c r="F316" i="4" s="1" a="1"/>
  <c r="F316" i="4" s="1"/>
  <c r="F317" i="4" s="1" a="1"/>
  <c r="F317" i="4" s="1"/>
  <c r="F318" i="4" s="1" a="1"/>
  <c r="F318" i="4" s="1"/>
  <c r="F319" i="4" s="1" a="1"/>
  <c r="F319" i="4" s="1"/>
  <c r="F320" i="4" s="1" a="1"/>
  <c r="F320" i="4" s="1"/>
  <c r="F321" i="4" s="1" a="1"/>
  <c r="F321" i="4" s="1"/>
  <c r="F322" i="4" s="1" a="1"/>
  <c r="F322" i="4" s="1"/>
  <c r="F323" i="4" s="1" a="1"/>
  <c r="F323" i="4" s="1"/>
  <c r="F324" i="4" s="1" a="1"/>
  <c r="F324" i="4" s="1"/>
  <c r="F325" i="4" s="1" a="1"/>
  <c r="F325" i="4" s="1"/>
  <c r="F326" i="4" s="1" a="1"/>
  <c r="F326" i="4" s="1"/>
  <c r="F327" i="4" s="1" a="1"/>
  <c r="F327" i="4" s="1"/>
  <c r="F328" i="4" s="1" a="1"/>
  <c r="F328" i="4" s="1"/>
  <c r="F329" i="4" s="1" a="1"/>
  <c r="F329" i="4" s="1"/>
  <c r="F330" i="4" s="1" a="1"/>
  <c r="F330" i="4" s="1"/>
  <c r="F331" i="4" s="1" a="1"/>
  <c r="F331" i="4" s="1"/>
  <c r="F332" i="4" s="1" a="1"/>
  <c r="F332" i="4" s="1"/>
  <c r="F333" i="4" s="1" a="1"/>
  <c r="F333" i="4" s="1"/>
  <c r="F334" i="4" s="1" a="1"/>
  <c r="F334" i="4" s="1"/>
  <c r="F335" i="4" s="1" a="1"/>
  <c r="F335" i="4" s="1"/>
  <c r="F336" i="4" s="1" a="1"/>
  <c r="F336" i="4" s="1"/>
  <c r="F337" i="4" s="1" a="1"/>
  <c r="F337" i="4" s="1"/>
  <c r="F338" i="4" s="1" a="1"/>
  <c r="F338" i="4" s="1"/>
  <c r="F339" i="4" s="1" a="1"/>
  <c r="F339" i="4" s="1"/>
  <c r="F340" i="4" s="1" a="1"/>
  <c r="F340" i="4" s="1"/>
  <c r="F341" i="4" s="1" a="1"/>
  <c r="F341" i="4" s="1"/>
  <c r="F342" i="4" s="1" a="1"/>
  <c r="F342" i="4" s="1"/>
  <c r="F343" i="4" s="1" a="1"/>
  <c r="F343" i="4" s="1"/>
  <c r="F344" i="4" s="1" a="1"/>
  <c r="F344" i="4" s="1"/>
  <c r="F345" i="4" s="1" a="1"/>
  <c r="F345" i="4" s="1"/>
  <c r="F346" i="4" s="1" a="1"/>
  <c r="F346" i="4" s="1"/>
  <c r="F347" i="4" s="1" a="1"/>
  <c r="F347" i="4" s="1"/>
  <c r="F348" i="4" s="1" a="1"/>
  <c r="F348" i="4" s="1"/>
  <c r="F349" i="4" s="1" a="1"/>
  <c r="F349" i="4" s="1"/>
  <c r="F350" i="4" s="1" a="1"/>
  <c r="F350" i="4" s="1"/>
  <c r="F351" i="4" s="1" a="1"/>
  <c r="F351" i="4" s="1"/>
  <c r="F352" i="4" s="1" a="1"/>
  <c r="F352" i="4" s="1"/>
  <c r="F353" i="4" s="1" a="1"/>
  <c r="F353" i="4" s="1"/>
  <c r="F354" i="4" s="1" a="1"/>
  <c r="F354" i="4" s="1"/>
  <c r="F355" i="4" s="1" a="1"/>
  <c r="F355" i="4" s="1"/>
  <c r="F356" i="4" s="1" a="1"/>
  <c r="F356" i="4" s="1"/>
  <c r="F357" i="4" s="1" a="1"/>
  <c r="F357" i="4" s="1"/>
  <c r="F358" i="4" s="1" a="1"/>
  <c r="F358" i="4" s="1"/>
  <c r="F359" i="4" s="1" a="1"/>
  <c r="F359" i="4" s="1"/>
  <c r="F360" i="4" s="1" a="1"/>
  <c r="F360" i="4" s="1"/>
  <c r="F361" i="4" s="1" a="1"/>
  <c r="F361" i="4" s="1"/>
  <c r="F362" i="4" s="1" a="1"/>
  <c r="F362" i="4" s="1"/>
  <c r="F363" i="4" s="1" a="1"/>
  <c r="F363" i="4" s="1"/>
  <c r="F364" i="4" s="1" a="1"/>
  <c r="F364" i="4" s="1"/>
  <c r="F365" i="4" s="1" a="1"/>
  <c r="F365" i="4" s="1"/>
  <c r="F366" i="4" s="1" a="1"/>
  <c r="F366" i="4" s="1"/>
  <c r="F367" i="4" s="1" a="1"/>
  <c r="F367" i="4" s="1"/>
  <c r="F368" i="4" s="1" a="1"/>
  <c r="F368" i="4" s="1"/>
  <c r="F369" i="4" s="1" a="1"/>
  <c r="F369" i="4" s="1"/>
  <c r="F370" i="4" s="1" a="1"/>
  <c r="F370" i="4" s="1"/>
  <c r="F371" i="4" s="1" a="1"/>
  <c r="F371" i="4" s="1"/>
  <c r="F372" i="4" s="1" a="1"/>
  <c r="F372" i="4" s="1"/>
  <c r="F373" i="4" s="1" a="1"/>
  <c r="F373" i="4" s="1"/>
  <c r="F374" i="4" s="1" a="1"/>
  <c r="F374" i="4" s="1"/>
  <c r="F375" i="4" s="1" a="1"/>
  <c r="F375" i="4" s="1"/>
  <c r="F376" i="4" s="1" a="1"/>
  <c r="F376" i="4" s="1"/>
  <c r="F377" i="4" s="1" a="1"/>
  <c r="F377" i="4" s="1"/>
  <c r="F378" i="4" s="1" a="1"/>
  <c r="F378" i="4" s="1"/>
  <c r="F379" i="4" s="1" a="1"/>
  <c r="F379" i="4" s="1"/>
  <c r="F380" i="4" s="1" a="1"/>
  <c r="F380" i="4" s="1"/>
  <c r="F381" i="4" s="1" a="1"/>
  <c r="F381" i="4" s="1"/>
  <c r="F382" i="4" s="1" a="1"/>
  <c r="F382" i="4" s="1"/>
  <c r="F383" i="4" s="1" a="1"/>
  <c r="F383" i="4" s="1"/>
  <c r="F384" i="4" s="1" a="1"/>
  <c r="F384" i="4" s="1"/>
  <c r="F385" i="4" s="1" a="1"/>
  <c r="F385" i="4" s="1"/>
  <c r="F386" i="4" s="1" a="1"/>
  <c r="F386" i="4" s="1"/>
  <c r="F387" i="4" s="1" a="1"/>
  <c r="F387" i="4" s="1"/>
  <c r="F388" i="4" s="1" a="1"/>
  <c r="F388" i="4" s="1"/>
  <c r="F389" i="4" s="1" a="1"/>
  <c r="F389" i="4" s="1"/>
  <c r="F390" i="4" s="1" a="1"/>
  <c r="F390" i="4" s="1"/>
  <c r="F391" i="4" s="1" a="1"/>
  <c r="F391" i="4" s="1"/>
  <c r="F392" i="4" s="1" a="1"/>
  <c r="F392" i="4" s="1"/>
  <c r="F393" i="4" s="1" a="1"/>
  <c r="F393" i="4" s="1"/>
  <c r="F394" i="4" s="1" a="1"/>
  <c r="F394" i="4" s="1"/>
  <c r="F395" i="4" s="1" a="1"/>
  <c r="F395" i="4" s="1"/>
  <c r="F396" i="4" s="1" a="1"/>
  <c r="F396" i="4" s="1"/>
  <c r="F397" i="4" s="1" a="1"/>
  <c r="F397" i="4" s="1"/>
  <c r="F398" i="4" s="1" a="1"/>
  <c r="F398" i="4" s="1"/>
  <c r="F399" i="4" s="1" a="1"/>
  <c r="F399" i="4" s="1"/>
  <c r="F400" i="4" s="1" a="1"/>
  <c r="F400" i="4" s="1"/>
  <c r="F401" i="4" s="1" a="1"/>
  <c r="F401" i="4" s="1"/>
  <c r="F402" i="4" s="1" a="1"/>
  <c r="F402" i="4" s="1"/>
  <c r="F403" i="4" s="1" a="1"/>
  <c r="F403" i="4" s="1"/>
  <c r="F404" i="4" s="1" a="1"/>
  <c r="F404" i="4" s="1"/>
  <c r="F405" i="4" s="1" a="1"/>
  <c r="F405" i="4" s="1"/>
  <c r="F406" i="4" s="1" a="1"/>
  <c r="F406" i="4" s="1"/>
  <c r="F407" i="4" s="1" a="1"/>
  <c r="F407" i="4" s="1"/>
  <c r="F408" i="4" s="1" a="1"/>
  <c r="F408" i="4" s="1"/>
  <c r="F409" i="4" s="1" a="1"/>
  <c r="F409" i="4" s="1"/>
  <c r="F410" i="4" s="1" a="1"/>
  <c r="F410" i="4" s="1"/>
  <c r="F411" i="4" s="1" a="1"/>
  <c r="F411" i="4" s="1"/>
  <c r="F412" i="4" s="1" a="1"/>
  <c r="F412" i="4" s="1"/>
  <c r="F413" i="4" s="1" a="1"/>
  <c r="F413" i="4" s="1"/>
  <c r="F414" i="4" s="1" a="1"/>
  <c r="F414" i="4" s="1"/>
  <c r="F415" i="4" s="1" a="1"/>
  <c r="F415" i="4" s="1"/>
  <c r="F416" i="4" s="1" a="1"/>
  <c r="F416" i="4" s="1"/>
  <c r="F417" i="4" s="1" a="1"/>
  <c r="F417" i="4" s="1"/>
  <c r="F418" i="4" s="1" a="1"/>
  <c r="F418" i="4" s="1"/>
  <c r="F419" i="4" s="1" a="1"/>
  <c r="F419" i="4" s="1"/>
  <c r="F420" i="4" s="1" a="1"/>
  <c r="F420" i="4" s="1"/>
  <c r="F421" i="4" s="1" a="1"/>
  <c r="F421" i="4" s="1"/>
  <c r="F422" i="4" s="1" a="1"/>
  <c r="F422" i="4" s="1"/>
  <c r="F423" i="4" s="1" a="1"/>
  <c r="F423" i="4" s="1"/>
  <c r="F424" i="4" s="1" a="1"/>
  <c r="F424" i="4" s="1"/>
  <c r="F425" i="4" s="1" a="1"/>
  <c r="F425" i="4" s="1"/>
  <c r="F426" i="4" s="1" a="1"/>
  <c r="F426" i="4" s="1"/>
  <c r="F427" i="4" s="1" a="1"/>
  <c r="F427" i="4" s="1"/>
  <c r="F428" i="4" s="1" a="1"/>
  <c r="F428" i="4" s="1"/>
  <c r="F429" i="4" s="1" a="1"/>
  <c r="F429" i="4" s="1"/>
  <c r="F430" i="4" s="1" a="1"/>
  <c r="F430" i="4" s="1"/>
  <c r="F431" i="4" s="1" a="1"/>
  <c r="F431" i="4" s="1"/>
  <c r="F432" i="4" s="1" a="1"/>
  <c r="F432" i="4" s="1"/>
  <c r="F433" i="4" s="1" a="1"/>
  <c r="F433" i="4" s="1"/>
  <c r="F434" i="4" s="1" a="1"/>
  <c r="F434" i="4" s="1"/>
  <c r="F435" i="4" s="1" a="1"/>
  <c r="F435" i="4" s="1"/>
  <c r="F436" i="4" s="1" a="1"/>
  <c r="F436" i="4" s="1"/>
  <c r="F437" i="4" s="1" a="1"/>
  <c r="F437" i="4" s="1"/>
  <c r="F438" i="4" s="1" a="1"/>
  <c r="F438" i="4" s="1"/>
  <c r="F439" i="4" s="1" a="1"/>
  <c r="F439" i="4" s="1"/>
  <c r="F440" i="4" s="1" a="1"/>
  <c r="F440" i="4" s="1"/>
  <c r="F441" i="4" s="1" a="1"/>
  <c r="F441" i="4" s="1"/>
  <c r="F442" i="4" s="1" a="1"/>
  <c r="F442" i="4" s="1"/>
  <c r="F443" i="4" s="1" a="1"/>
  <c r="F443" i="4" s="1"/>
  <c r="F444" i="4" s="1" a="1"/>
  <c r="F444" i="4" s="1"/>
  <c r="F445" i="4" s="1" a="1"/>
  <c r="F445" i="4" s="1"/>
  <c r="F446" i="4" s="1" a="1"/>
  <c r="F446" i="4" s="1"/>
  <c r="F447" i="4" s="1" a="1"/>
  <c r="F447" i="4" s="1"/>
  <c r="F448" i="4" s="1" a="1"/>
  <c r="F448" i="4" s="1"/>
  <c r="F449" i="4" s="1" a="1"/>
  <c r="F449" i="4" s="1"/>
  <c r="F450" i="4" s="1" a="1"/>
  <c r="F450" i="4" s="1"/>
  <c r="F451" i="4" s="1" a="1"/>
  <c r="F451" i="4" s="1"/>
  <c r="F452" i="4" s="1" a="1"/>
  <c r="F452" i="4" s="1"/>
  <c r="F453" i="4" s="1" a="1"/>
  <c r="F453" i="4" s="1"/>
  <c r="F454" i="4" s="1" a="1"/>
  <c r="F454" i="4" s="1"/>
  <c r="F455" i="4" s="1" a="1"/>
  <c r="F455" i="4" s="1"/>
  <c r="F456" i="4" s="1" a="1"/>
  <c r="F456" i="4" s="1"/>
  <c r="F457" i="4" s="1" a="1"/>
  <c r="F457" i="4" s="1"/>
  <c r="F458" i="4" s="1" a="1"/>
  <c r="F458" i="4" s="1"/>
  <c r="F459" i="4" s="1" a="1"/>
  <c r="F459" i="4" s="1"/>
  <c r="F460" i="4" s="1" a="1"/>
  <c r="F460" i="4" s="1"/>
  <c r="F461" i="4" s="1" a="1"/>
  <c r="F461" i="4" s="1"/>
  <c r="F462" i="4" s="1" a="1"/>
  <c r="F462" i="4" s="1"/>
  <c r="F463" i="4" s="1" a="1"/>
  <c r="F463" i="4" s="1"/>
  <c r="F464" i="4" s="1" a="1"/>
  <c r="F464" i="4" s="1"/>
  <c r="F465" i="4" s="1" a="1"/>
  <c r="F465" i="4" s="1"/>
  <c r="F466" i="4" s="1" a="1"/>
  <c r="F466" i="4" s="1"/>
  <c r="F467" i="4" s="1" a="1"/>
  <c r="F467" i="4" s="1"/>
  <c r="F468" i="4" s="1" a="1"/>
  <c r="F468" i="4" s="1"/>
  <c r="F469" i="4" s="1" a="1"/>
  <c r="F469" i="4" s="1"/>
  <c r="F470" i="4" s="1" a="1"/>
  <c r="F470" i="4" s="1"/>
  <c r="F471" i="4" s="1" a="1"/>
  <c r="F471" i="4" s="1"/>
  <c r="F472" i="4" s="1" a="1"/>
  <c r="F472" i="4" s="1"/>
  <c r="F473" i="4" s="1" a="1"/>
  <c r="F473" i="4" s="1"/>
  <c r="F474" i="4" s="1" a="1"/>
  <c r="F474" i="4" s="1"/>
  <c r="F475" i="4" s="1" a="1"/>
  <c r="F475" i="4" s="1"/>
  <c r="F476" i="4" s="1" a="1"/>
  <c r="F476" i="4" s="1"/>
  <c r="F477" i="4" s="1" a="1"/>
  <c r="F477" i="4" s="1"/>
  <c r="F478" i="4" s="1" a="1"/>
  <c r="F478" i="4" s="1"/>
  <c r="F479" i="4" s="1" a="1"/>
  <c r="F479" i="4" s="1"/>
  <c r="F480" i="4" s="1" a="1"/>
  <c r="F480" i="4" s="1"/>
  <c r="F481" i="4" s="1" a="1"/>
  <c r="F481" i="4" s="1"/>
  <c r="F482" i="4" s="1" a="1"/>
  <c r="F482" i="4" s="1"/>
  <c r="F483" i="4" s="1" a="1"/>
  <c r="F483" i="4" s="1"/>
  <c r="F484" i="4" s="1" a="1"/>
  <c r="F484" i="4" s="1"/>
  <c r="F485" i="4" s="1" a="1"/>
  <c r="F485" i="4" s="1"/>
  <c r="F486" i="4" s="1" a="1"/>
  <c r="F486" i="4" s="1"/>
  <c r="F487" i="4" s="1" a="1"/>
  <c r="F487" i="4" s="1"/>
  <c r="F488" i="4" s="1" a="1"/>
  <c r="F488" i="4" s="1"/>
  <c r="F489" i="4" s="1" a="1"/>
  <c r="F489" i="4" s="1"/>
  <c r="F490" i="4" s="1" a="1"/>
  <c r="F490" i="4" s="1"/>
  <c r="F491" i="4" s="1" a="1"/>
  <c r="F491" i="4" s="1"/>
  <c r="F492" i="4" s="1" a="1"/>
  <c r="F492" i="4" s="1"/>
  <c r="F493" i="4" s="1" a="1"/>
  <c r="F493" i="4" s="1"/>
  <c r="F494" i="4" s="1" a="1"/>
  <c r="F494" i="4" s="1"/>
  <c r="F495" i="4" s="1" a="1"/>
  <c r="F495" i="4" s="1"/>
  <c r="F496" i="4" s="1" a="1"/>
  <c r="F496" i="4" s="1"/>
  <c r="F497" i="4" s="1" a="1"/>
  <c r="F497" i="4" s="1"/>
  <c r="F498" i="4" s="1" a="1"/>
  <c r="F498" i="4" s="1"/>
  <c r="F499" i="4" s="1" a="1"/>
  <c r="F499" i="4" s="1"/>
  <c r="F500" i="4" s="1" a="1"/>
  <c r="F500" i="4" s="1"/>
  <c r="F501" i="4" s="1" a="1"/>
  <c r="F501" i="4" s="1"/>
  <c r="F502" i="4" s="1" a="1"/>
  <c r="F502" i="4" s="1"/>
  <c r="F503" i="4" s="1" a="1"/>
  <c r="F503" i="4" s="1"/>
  <c r="F504" i="4" s="1" a="1"/>
  <c r="F504" i="4" s="1"/>
  <c r="F505" i="4" s="1" a="1"/>
  <c r="F505" i="4" s="1"/>
  <c r="F506" i="4" s="1" a="1"/>
  <c r="F506" i="4" s="1"/>
  <c r="F507" i="4" s="1" a="1"/>
  <c r="F507" i="4" s="1"/>
  <c r="F508" i="4" s="1" a="1"/>
  <c r="F508" i="4" s="1"/>
  <c r="F509" i="4" s="1" a="1"/>
  <c r="F509" i="4" s="1"/>
  <c r="F510" i="4" s="1" a="1"/>
  <c r="F510" i="4" s="1"/>
  <c r="F511" i="4" s="1" a="1"/>
  <c r="F511" i="4" s="1"/>
  <c r="F512" i="4" s="1" a="1"/>
  <c r="F512" i="4" s="1"/>
  <c r="F513" i="4" s="1" a="1"/>
  <c r="F513" i="4" s="1"/>
  <c r="F514" i="4" s="1" a="1"/>
  <c r="F514" i="4" s="1"/>
  <c r="F515" i="4" s="1" a="1"/>
  <c r="F515" i="4" s="1"/>
  <c r="F516" i="4" s="1" a="1"/>
  <c r="F516" i="4" s="1"/>
  <c r="F517" i="4" s="1" a="1"/>
  <c r="F517" i="4" s="1"/>
  <c r="F518" i="4" s="1" a="1"/>
  <c r="F518" i="4" s="1"/>
  <c r="F519" i="4" s="1" a="1"/>
  <c r="F519" i="4" s="1"/>
  <c r="F520" i="4" s="1" a="1"/>
  <c r="F520" i="4" s="1"/>
  <c r="F521" i="4" s="1" a="1"/>
  <c r="F521" i="4" s="1"/>
  <c r="F522" i="4" s="1" a="1"/>
  <c r="F522" i="4" s="1"/>
  <c r="F523" i="4" s="1" a="1"/>
  <c r="F523" i="4" s="1"/>
  <c r="F524" i="4" s="1" a="1"/>
  <c r="F524" i="4" s="1"/>
  <c r="F525" i="4" s="1" a="1"/>
  <c r="F525" i="4" s="1"/>
  <c r="F526" i="4" s="1" a="1"/>
  <c r="F526" i="4" s="1"/>
  <c r="F527" i="4" s="1" a="1"/>
  <c r="F527" i="4" s="1"/>
  <c r="F528" i="4" s="1" a="1"/>
  <c r="F528" i="4" s="1"/>
  <c r="F529" i="4" s="1" a="1"/>
  <c r="F529" i="4" s="1"/>
  <c r="F530" i="4" s="1" a="1"/>
  <c r="F530" i="4" s="1"/>
  <c r="F531" i="4" s="1" a="1"/>
  <c r="F531" i="4" s="1"/>
  <c r="F532" i="4" s="1" a="1"/>
  <c r="F532" i="4" s="1"/>
  <c r="F533" i="4" s="1" a="1"/>
  <c r="F533" i="4" s="1"/>
  <c r="F534" i="4" s="1" a="1"/>
  <c r="F534" i="4" s="1"/>
  <c r="F535" i="4" s="1" a="1"/>
  <c r="F535" i="4" s="1"/>
  <c r="F536" i="4" s="1" a="1"/>
  <c r="F536" i="4" s="1"/>
  <c r="F537" i="4" s="1" a="1"/>
  <c r="F537" i="4" s="1"/>
  <c r="F538" i="4" s="1" a="1"/>
  <c r="F538" i="4" s="1"/>
  <c r="F539" i="4" s="1" a="1"/>
  <c r="F539" i="4" s="1"/>
  <c r="F540" i="4" s="1" a="1"/>
  <c r="F540" i="4" s="1"/>
  <c r="F541" i="4" s="1" a="1"/>
  <c r="F541" i="4" s="1"/>
  <c r="F542" i="4" s="1" a="1"/>
  <c r="F542" i="4" s="1"/>
  <c r="F543" i="4" s="1" a="1"/>
  <c r="F543" i="4" s="1"/>
  <c r="F544" i="4" s="1" a="1"/>
  <c r="F544" i="4" s="1"/>
  <c r="F545" i="4" s="1" a="1"/>
  <c r="F545" i="4" s="1"/>
  <c r="F546" i="4" s="1" a="1"/>
  <c r="F546" i="4" s="1"/>
  <c r="F547" i="4" s="1" a="1"/>
  <c r="F547" i="4" s="1"/>
  <c r="F548" i="4" s="1" a="1"/>
  <c r="F548" i="4" s="1"/>
  <c r="F549" i="4" s="1" a="1"/>
  <c r="F549" i="4" s="1"/>
  <c r="F550" i="4" s="1" a="1"/>
  <c r="F550" i="4" s="1"/>
  <c r="F551" i="4" s="1" a="1"/>
  <c r="F551" i="4" s="1"/>
  <c r="F552" i="4" s="1" a="1"/>
  <c r="F552" i="4" s="1"/>
  <c r="F553" i="4" s="1" a="1"/>
  <c r="F553" i="4" s="1"/>
  <c r="F554" i="4" s="1" a="1"/>
  <c r="F554" i="4" s="1"/>
  <c r="F555" i="4" s="1" a="1"/>
  <c r="F555" i="4" s="1"/>
  <c r="F556" i="4" s="1" a="1"/>
  <c r="F556" i="4" s="1"/>
  <c r="F557" i="4" s="1" a="1"/>
  <c r="F557" i="4" s="1"/>
  <c r="F558" i="4" s="1" a="1"/>
  <c r="F558" i="4" s="1"/>
  <c r="F559" i="4" s="1" a="1"/>
  <c r="F559" i="4" s="1"/>
  <c r="F560" i="4" s="1" a="1"/>
  <c r="F560" i="4" s="1"/>
  <c r="F561" i="4" s="1" a="1"/>
  <c r="F561" i="4" s="1"/>
  <c r="F562" i="4" s="1" a="1"/>
  <c r="F562" i="4" s="1"/>
  <c r="F563" i="4" s="1" a="1"/>
  <c r="F563" i="4" s="1"/>
  <c r="F564" i="4" s="1" a="1"/>
  <c r="F564" i="4" s="1"/>
  <c r="F565" i="4" s="1" a="1"/>
  <c r="F565" i="4" s="1"/>
  <c r="F566" i="4" s="1" a="1"/>
  <c r="F566" i="4" s="1"/>
  <c r="F567" i="4" s="1" a="1"/>
  <c r="F567" i="4" s="1"/>
  <c r="F568" i="4" s="1" a="1"/>
  <c r="F568" i="4" s="1"/>
  <c r="F569" i="4" s="1" a="1"/>
  <c r="F569" i="4" s="1"/>
  <c r="F570" i="4" s="1" a="1"/>
  <c r="F570" i="4" s="1"/>
  <c r="F571" i="4" s="1" a="1"/>
  <c r="F571" i="4" s="1"/>
  <c r="F572" i="4" s="1" a="1"/>
  <c r="F572" i="4" s="1"/>
  <c r="F573" i="4" s="1" a="1"/>
  <c r="F573" i="4" s="1"/>
  <c r="F574" i="4" s="1" a="1"/>
  <c r="F574" i="4" s="1"/>
  <c r="F575" i="4" s="1" a="1"/>
  <c r="F575" i="4" s="1"/>
  <c r="F576" i="4" s="1" a="1"/>
  <c r="F576" i="4" s="1"/>
  <c r="F577" i="4" s="1" a="1"/>
  <c r="F577" i="4" s="1"/>
  <c r="F578" i="4" s="1" a="1"/>
  <c r="F578" i="4" s="1"/>
  <c r="F579" i="4" s="1" a="1"/>
  <c r="F579" i="4" s="1"/>
  <c r="F580" i="4" s="1" a="1"/>
  <c r="F580" i="4" s="1"/>
  <c r="F581" i="4" s="1" a="1"/>
  <c r="F581" i="4" s="1"/>
  <c r="F582" i="4" s="1" a="1"/>
  <c r="F582" i="4" s="1"/>
  <c r="F583" i="4" s="1" a="1"/>
  <c r="F583" i="4" s="1"/>
  <c r="F584" i="4" s="1" a="1"/>
  <c r="F584" i="4" s="1"/>
  <c r="F585" i="4" s="1" a="1"/>
  <c r="F585" i="4" s="1"/>
  <c r="F586" i="4" s="1" a="1"/>
  <c r="F586" i="4" s="1"/>
  <c r="F587" i="4" s="1" a="1"/>
  <c r="F587" i="4" s="1"/>
  <c r="F588" i="4" s="1" a="1"/>
  <c r="F588" i="4" s="1"/>
  <c r="F589" i="4" s="1" a="1"/>
  <c r="F589" i="4" s="1"/>
  <c r="F590" i="4" s="1" a="1"/>
  <c r="F590" i="4" s="1"/>
  <c r="F591" i="4" s="1" a="1"/>
  <c r="F591" i="4" s="1"/>
  <c r="F592" i="4" s="1" a="1"/>
  <c r="F592" i="4" s="1"/>
  <c r="F593" i="4" s="1" a="1"/>
  <c r="F593" i="4" s="1"/>
  <c r="F594" i="4" s="1" a="1"/>
  <c r="F594" i="4" s="1"/>
  <c r="F595" i="4" s="1" a="1"/>
  <c r="F595" i="4" s="1"/>
  <c r="F596" i="4" s="1" a="1"/>
  <c r="F596" i="4" s="1"/>
  <c r="F597" i="4" s="1" a="1"/>
  <c r="F597" i="4" s="1"/>
  <c r="F598" i="4" s="1" a="1"/>
  <c r="F598" i="4" s="1"/>
  <c r="F599" i="4" s="1" a="1"/>
  <c r="F599" i="4" s="1"/>
  <c r="F600" i="4" s="1" a="1"/>
  <c r="F600" i="4" s="1"/>
  <c r="F601" i="4" s="1" a="1"/>
  <c r="F601" i="4" s="1"/>
  <c r="F602" i="4" s="1" a="1"/>
  <c r="F602" i="4" s="1"/>
  <c r="F603" i="4" s="1" a="1"/>
  <c r="F603" i="4" s="1"/>
  <c r="F604" i="4" s="1" a="1"/>
  <c r="F604" i="4" s="1"/>
  <c r="F605" i="4" s="1" a="1"/>
  <c r="F605" i="4" s="1"/>
  <c r="F606" i="4" s="1" a="1"/>
  <c r="F606" i="4" s="1"/>
  <c r="F607" i="4" s="1" a="1"/>
  <c r="F607" i="4" s="1"/>
  <c r="F608" i="4" s="1" a="1"/>
  <c r="F608" i="4" s="1"/>
  <c r="F609" i="4" s="1" a="1"/>
  <c r="F609" i="4" s="1"/>
  <c r="F610" i="4" s="1" a="1"/>
  <c r="F610" i="4" s="1"/>
  <c r="F611" i="4" s="1" a="1"/>
  <c r="F611" i="4" s="1"/>
  <c r="F612" i="4" s="1" a="1"/>
  <c r="F612" i="4" s="1"/>
  <c r="F613" i="4" s="1" a="1"/>
  <c r="F613" i="4" s="1"/>
  <c r="F614" i="4" s="1" a="1"/>
  <c r="F614" i="4" s="1"/>
  <c r="F615" i="4" s="1" a="1"/>
  <c r="F615" i="4" s="1"/>
  <c r="F616" i="4" s="1" a="1"/>
  <c r="F616" i="4" s="1"/>
  <c r="F617" i="4" s="1" a="1"/>
  <c r="F617" i="4" s="1"/>
  <c r="F618" i="4" s="1" a="1"/>
  <c r="F618" i="4" s="1"/>
  <c r="F619" i="4" s="1" a="1"/>
  <c r="F619" i="4" s="1"/>
  <c r="F620" i="4" s="1" a="1"/>
  <c r="F620" i="4" s="1"/>
  <c r="F621" i="4" s="1" a="1"/>
  <c r="F621" i="4" s="1"/>
  <c r="F622" i="4" s="1" a="1"/>
  <c r="F622" i="4" s="1"/>
  <c r="F623" i="4" s="1" a="1"/>
  <c r="F623" i="4" s="1"/>
  <c r="F624" i="4" s="1" a="1"/>
  <c r="F624" i="4" s="1"/>
  <c r="F625" i="4" s="1" a="1"/>
  <c r="F625" i="4" s="1"/>
  <c r="F626" i="4" s="1" a="1"/>
  <c r="F626" i="4" s="1"/>
  <c r="F627" i="4" s="1" a="1"/>
  <c r="F627" i="4" s="1"/>
  <c r="F628" i="4" s="1" a="1"/>
  <c r="F628" i="4" s="1"/>
  <c r="F629" i="4" s="1" a="1"/>
  <c r="F629" i="4" s="1"/>
  <c r="F630" i="4" s="1" a="1"/>
  <c r="F630" i="4" s="1"/>
  <c r="F631" i="4" s="1" a="1"/>
  <c r="F631" i="4" s="1"/>
  <c r="F632" i="4" s="1" a="1"/>
  <c r="F632" i="4" s="1"/>
  <c r="F633" i="4" s="1" a="1"/>
  <c r="F633" i="4" s="1"/>
  <c r="F634" i="4" s="1" a="1"/>
  <c r="F634" i="4" s="1"/>
  <c r="F635" i="4" s="1" a="1"/>
  <c r="F635" i="4" s="1"/>
  <c r="F636" i="4" s="1" a="1"/>
  <c r="F636" i="4" s="1"/>
  <c r="F637" i="4" s="1" a="1"/>
  <c r="F637" i="4" s="1"/>
  <c r="F638" i="4" s="1" a="1"/>
  <c r="F638" i="4" s="1"/>
  <c r="F639" i="4" s="1" a="1"/>
  <c r="F639" i="4" s="1"/>
  <c r="F640" i="4" s="1" a="1"/>
  <c r="F640" i="4" s="1"/>
  <c r="F641" i="4" s="1" a="1"/>
  <c r="F641" i="4" s="1"/>
  <c r="F642" i="4" s="1" a="1"/>
  <c r="F642" i="4" s="1"/>
  <c r="F643" i="4" s="1" a="1"/>
  <c r="F643" i="4" s="1"/>
  <c r="F644" i="4" s="1" a="1"/>
  <c r="F644" i="4" s="1"/>
  <c r="F645" i="4" s="1" a="1"/>
  <c r="F645" i="4" s="1"/>
  <c r="F646" i="4" s="1" a="1"/>
  <c r="F646" i="4" s="1"/>
  <c r="F647" i="4" s="1" a="1"/>
  <c r="F647" i="4" s="1"/>
  <c r="F648" i="4" s="1" a="1"/>
  <c r="F648" i="4" s="1"/>
  <c r="F649" i="4" s="1" a="1"/>
  <c r="F649" i="4" s="1"/>
  <c r="F650" i="4" s="1" a="1"/>
  <c r="F650" i="4" s="1"/>
  <c r="F651" i="4" s="1" a="1"/>
  <c r="F651" i="4" s="1"/>
  <c r="F652" i="4" s="1" a="1"/>
  <c r="F652" i="4" s="1"/>
  <c r="F653" i="4" s="1" a="1"/>
  <c r="F653" i="4" s="1"/>
  <c r="F654" i="4" s="1" a="1"/>
  <c r="F654" i="4" s="1"/>
  <c r="F655" i="4" s="1" a="1"/>
  <c r="F655" i="4" s="1"/>
  <c r="F656" i="4" s="1" a="1"/>
  <c r="F656" i="4" s="1"/>
  <c r="F657" i="4" s="1" a="1"/>
  <c r="F657" i="4" s="1"/>
  <c r="F658" i="4" s="1" a="1"/>
  <c r="F658" i="4" s="1"/>
  <c r="F659" i="4" s="1" a="1"/>
  <c r="F659" i="4" s="1"/>
  <c r="F660" i="4" s="1" a="1"/>
  <c r="F660" i="4" s="1"/>
  <c r="F661" i="4" s="1" a="1"/>
  <c r="F661" i="4" s="1"/>
  <c r="F662" i="4" s="1" a="1"/>
  <c r="F662" i="4" s="1"/>
  <c r="F663" i="4" s="1" a="1"/>
  <c r="F663" i="4" s="1"/>
  <c r="F664" i="4" s="1" a="1"/>
  <c r="F664" i="4" s="1"/>
  <c r="F665" i="4" s="1" a="1"/>
  <c r="F665" i="4" s="1"/>
  <c r="F666" i="4" s="1" a="1"/>
  <c r="F666" i="4" s="1"/>
  <c r="F667" i="4" s="1" a="1"/>
  <c r="F667" i="4" s="1"/>
  <c r="F668" i="4" s="1" a="1"/>
  <c r="F668" i="4" s="1"/>
  <c r="F669" i="4" s="1" a="1"/>
  <c r="F669" i="4" s="1"/>
  <c r="F670" i="4" s="1" a="1"/>
  <c r="F670" i="4" s="1"/>
  <c r="F671" i="4" s="1" a="1"/>
  <c r="F671" i="4" s="1"/>
  <c r="F672" i="4" s="1" a="1"/>
  <c r="F672" i="4" s="1"/>
  <c r="F673" i="4" s="1" a="1"/>
  <c r="F673" i="4" s="1"/>
  <c r="F674" i="4" s="1" a="1"/>
  <c r="F674" i="4" s="1"/>
  <c r="F675" i="4" s="1" a="1"/>
  <c r="F675" i="4" s="1"/>
  <c r="F676" i="4" s="1" a="1"/>
  <c r="F676" i="4" s="1"/>
  <c r="F677" i="4" s="1" a="1"/>
  <c r="F677" i="4" s="1"/>
  <c r="F678" i="4" s="1" a="1"/>
  <c r="F678" i="4" s="1"/>
  <c r="F679" i="4" s="1" a="1"/>
  <c r="F679" i="4" s="1"/>
  <c r="F680" i="4" s="1" a="1"/>
  <c r="F680" i="4" s="1"/>
  <c r="F681" i="4" s="1" a="1"/>
  <c r="F681" i="4" s="1"/>
  <c r="F682" i="4" s="1" a="1"/>
  <c r="F682" i="4" s="1"/>
  <c r="F683" i="4" s="1" a="1"/>
  <c r="F683" i="4" s="1"/>
  <c r="F684" i="4" s="1" a="1"/>
  <c r="F684" i="4" s="1"/>
  <c r="F685" i="4" s="1" a="1"/>
  <c r="F685" i="4" s="1"/>
  <c r="F686" i="4" s="1" a="1"/>
  <c r="F686" i="4" s="1"/>
  <c r="F687" i="4" s="1" a="1"/>
  <c r="F687" i="4" s="1"/>
  <c r="F688" i="4" s="1" a="1"/>
  <c r="F688" i="4" s="1"/>
  <c r="F689" i="4" s="1" a="1"/>
  <c r="F689" i="4" s="1"/>
  <c r="F690" i="4" s="1" a="1"/>
  <c r="F690" i="4" s="1"/>
  <c r="F691" i="4" s="1" a="1"/>
  <c r="F691" i="4" s="1"/>
  <c r="F692" i="4" s="1" a="1"/>
  <c r="F692" i="4" s="1"/>
  <c r="F693" i="4" s="1" a="1"/>
  <c r="F693" i="4" s="1"/>
  <c r="F694" i="4" s="1" a="1"/>
  <c r="F694" i="4" s="1"/>
  <c r="F695" i="4" s="1" a="1"/>
  <c r="F695" i="4" s="1"/>
  <c r="F696" i="4" s="1" a="1"/>
  <c r="F696" i="4" s="1"/>
  <c r="F697" i="4" s="1" a="1"/>
  <c r="F697" i="4" s="1"/>
  <c r="F698" i="4" s="1" a="1"/>
  <c r="F698" i="4" s="1"/>
  <c r="F699" i="4" s="1" a="1"/>
  <c r="F699" i="4" s="1"/>
  <c r="F700" i="4" s="1" a="1"/>
  <c r="F700" i="4" s="1"/>
  <c r="O9" i="1"/>
  <c r="O22" i="1" s="1"/>
  <c r="E9" i="1"/>
  <c r="E22" i="1" s="1"/>
  <c r="H9" i="1"/>
  <c r="H22" i="1" s="1"/>
  <c r="Q9" i="1"/>
  <c r="Q22" i="1" s="1"/>
  <c r="R9" i="1"/>
  <c r="R22" i="1" s="1"/>
  <c r="G9" i="1"/>
  <c r="G22" i="1" s="1"/>
  <c r="U9" i="1"/>
  <c r="U22" i="1" s="1"/>
  <c r="M9" i="1"/>
  <c r="M22" i="1" s="1"/>
  <c r="F9" i="1"/>
  <c r="F22" i="1" s="1"/>
  <c r="T9" i="1"/>
  <c r="T22" i="1" s="1"/>
  <c r="S9" i="1"/>
  <c r="S22" i="1" s="1"/>
  <c r="V9" i="1"/>
  <c r="V22" i="1" s="1"/>
  <c r="L9" i="1"/>
  <c r="L22" i="1" s="1"/>
  <c r="B9" i="1"/>
  <c r="B22" i="1" s="1"/>
  <c r="P9" i="1"/>
  <c r="P22" i="1" s="1"/>
  <c r="D9" i="1"/>
  <c r="D22" i="1" s="1"/>
  <c r="N9" i="1"/>
  <c r="N22" i="1" s="1"/>
  <c r="N17" i="1" l="1"/>
  <c r="N38" i="1"/>
  <c r="D17" i="1"/>
  <c r="D38" i="1"/>
  <c r="P17" i="1"/>
  <c r="P38" i="1"/>
  <c r="B17" i="1"/>
  <c r="B38" i="1"/>
  <c r="L17" i="1"/>
  <c r="L38" i="1"/>
  <c r="V17" i="1"/>
  <c r="V38" i="1"/>
  <c r="S17" i="1"/>
  <c r="S38" i="1"/>
  <c r="T17" i="1"/>
  <c r="T38" i="1"/>
  <c r="F17" i="1"/>
  <c r="F38" i="1"/>
  <c r="M17" i="1"/>
  <c r="M38" i="1"/>
  <c r="U17" i="1"/>
  <c r="U38" i="1"/>
  <c r="G17" i="1"/>
  <c r="G38" i="1"/>
  <c r="R17" i="1"/>
  <c r="R38" i="1"/>
  <c r="Q17" i="1"/>
  <c r="Q38" i="1"/>
  <c r="H17" i="1"/>
  <c r="H38" i="1"/>
  <c r="E17" i="1"/>
  <c r="E38" i="1"/>
  <c r="O17" i="1"/>
  <c r="O38" i="1"/>
  <c r="J17" i="1"/>
  <c r="J38" i="1"/>
  <c r="K17" i="1"/>
  <c r="K38" i="1"/>
  <c r="C17" i="1"/>
  <c r="C38" i="1"/>
  <c r="I17" i="1"/>
  <c r="I38" i="1"/>
  <c r="D36" i="1"/>
  <c r="D32" i="1"/>
  <c r="D28" i="1"/>
  <c r="D24" i="1"/>
  <c r="D35" i="1"/>
  <c r="D31" i="1"/>
  <c r="D27" i="1"/>
  <c r="D23" i="1"/>
  <c r="D41" i="1"/>
  <c r="D34" i="1"/>
  <c r="D30" i="1"/>
  <c r="D26" i="1"/>
  <c r="D37" i="1"/>
  <c r="D33" i="1"/>
  <c r="D29" i="1"/>
  <c r="D25" i="1"/>
  <c r="D20" i="1"/>
  <c r="D13" i="1"/>
  <c r="D21" i="1"/>
  <c r="D16" i="1"/>
  <c r="D19" i="1"/>
  <c r="D18" i="1"/>
  <c r="Q35" i="1"/>
  <c r="Q31" i="1"/>
  <c r="Q27" i="1"/>
  <c r="Q23" i="1"/>
  <c r="Q41" i="1"/>
  <c r="Q34" i="1"/>
  <c r="Q30" i="1"/>
  <c r="Q26" i="1"/>
  <c r="Q37" i="1"/>
  <c r="Q33" i="1"/>
  <c r="Q29" i="1"/>
  <c r="Q25" i="1"/>
  <c r="Q36" i="1"/>
  <c r="Q32" i="1"/>
  <c r="Q28" i="1"/>
  <c r="Q24" i="1"/>
  <c r="Q19" i="1"/>
  <c r="Q21" i="1"/>
  <c r="Q16" i="1"/>
  <c r="Q18" i="1"/>
  <c r="Q20" i="1"/>
  <c r="Q13" i="1"/>
  <c r="P36" i="1"/>
  <c r="P32" i="1"/>
  <c r="P28" i="1"/>
  <c r="P24" i="1"/>
  <c r="P35" i="1"/>
  <c r="P31" i="1"/>
  <c r="P27" i="1"/>
  <c r="P23" i="1"/>
  <c r="P41" i="1"/>
  <c r="P34" i="1"/>
  <c r="P30" i="1"/>
  <c r="P26" i="1"/>
  <c r="P37" i="1"/>
  <c r="P33" i="1"/>
  <c r="P29" i="1"/>
  <c r="P25" i="1"/>
  <c r="P20" i="1"/>
  <c r="P13" i="1"/>
  <c r="P21" i="1"/>
  <c r="P16" i="1"/>
  <c r="P19" i="1"/>
  <c r="P18" i="1"/>
  <c r="S37" i="1"/>
  <c r="S33" i="1"/>
  <c r="S29" i="1"/>
  <c r="S25" i="1"/>
  <c r="S36" i="1"/>
  <c r="S32" i="1"/>
  <c r="S28" i="1"/>
  <c r="S24" i="1"/>
  <c r="S35" i="1"/>
  <c r="S31" i="1"/>
  <c r="S27" i="1"/>
  <c r="S23" i="1"/>
  <c r="S41" i="1"/>
  <c r="S34" i="1"/>
  <c r="S30" i="1"/>
  <c r="S26" i="1"/>
  <c r="S21" i="1"/>
  <c r="S18" i="1"/>
  <c r="S16" i="1"/>
  <c r="S20" i="1"/>
  <c r="S13" i="1"/>
  <c r="S19" i="1"/>
  <c r="U35" i="1"/>
  <c r="U31" i="1"/>
  <c r="U27" i="1"/>
  <c r="U23" i="1"/>
  <c r="U41" i="1"/>
  <c r="U34" i="1"/>
  <c r="U30" i="1"/>
  <c r="U26" i="1"/>
  <c r="U37" i="1"/>
  <c r="U33" i="1"/>
  <c r="U29" i="1"/>
  <c r="U25" i="1"/>
  <c r="U36" i="1"/>
  <c r="U32" i="1"/>
  <c r="U28" i="1"/>
  <c r="U24" i="1"/>
  <c r="U19" i="1"/>
  <c r="U18" i="1"/>
  <c r="U21" i="1"/>
  <c r="U16" i="1"/>
  <c r="U20" i="1"/>
  <c r="U13" i="1"/>
  <c r="H36" i="1"/>
  <c r="H32" i="1"/>
  <c r="H28" i="1"/>
  <c r="H24" i="1"/>
  <c r="H35" i="1"/>
  <c r="H31" i="1"/>
  <c r="H27" i="1"/>
  <c r="H23" i="1"/>
  <c r="H41" i="1"/>
  <c r="H34" i="1"/>
  <c r="H30" i="1"/>
  <c r="H26" i="1"/>
  <c r="H37" i="1"/>
  <c r="H33" i="1"/>
  <c r="H29" i="1"/>
  <c r="H25" i="1"/>
  <c r="H20" i="1"/>
  <c r="H13" i="1"/>
  <c r="H18" i="1"/>
  <c r="H19" i="1"/>
  <c r="H21" i="1"/>
  <c r="H16" i="1"/>
  <c r="J41" i="1"/>
  <c r="J34" i="1"/>
  <c r="J30" i="1"/>
  <c r="J26" i="1"/>
  <c r="J37" i="1"/>
  <c r="J33" i="1"/>
  <c r="J29" i="1"/>
  <c r="J25" i="1"/>
  <c r="J36" i="1"/>
  <c r="J32" i="1"/>
  <c r="J28" i="1"/>
  <c r="J24" i="1"/>
  <c r="J35" i="1"/>
  <c r="J31" i="1"/>
  <c r="J27" i="1"/>
  <c r="J23" i="1"/>
  <c r="J16" i="1"/>
  <c r="J20" i="1"/>
  <c r="J13" i="1"/>
  <c r="J19" i="1"/>
  <c r="J21" i="1"/>
  <c r="J18" i="1"/>
  <c r="M35" i="1"/>
  <c r="M31" i="1"/>
  <c r="M27" i="1"/>
  <c r="M23" i="1"/>
  <c r="M41" i="1"/>
  <c r="M34" i="1"/>
  <c r="M30" i="1"/>
  <c r="M26" i="1"/>
  <c r="M37" i="1"/>
  <c r="M33" i="1"/>
  <c r="M29" i="1"/>
  <c r="M25" i="1"/>
  <c r="M36" i="1"/>
  <c r="M32" i="1"/>
  <c r="M28" i="1"/>
  <c r="M24" i="1"/>
  <c r="M19" i="1"/>
  <c r="M18" i="1"/>
  <c r="M20" i="1"/>
  <c r="M13" i="1"/>
  <c r="M21" i="1"/>
  <c r="M16" i="1"/>
  <c r="B41" i="1"/>
  <c r="B34" i="1"/>
  <c r="B30" i="1"/>
  <c r="B26" i="1"/>
  <c r="B37" i="1"/>
  <c r="B33" i="1"/>
  <c r="B29" i="1"/>
  <c r="B25" i="1"/>
  <c r="B36" i="1"/>
  <c r="B32" i="1"/>
  <c r="B28" i="1"/>
  <c r="B24" i="1"/>
  <c r="B35" i="1"/>
  <c r="B31" i="1"/>
  <c r="B27" i="1"/>
  <c r="B23" i="1"/>
  <c r="B18" i="1"/>
  <c r="B16" i="1"/>
  <c r="B20" i="1"/>
  <c r="B13" i="1"/>
  <c r="B21" i="1"/>
  <c r="B19" i="1"/>
  <c r="T36" i="1"/>
  <c r="T32" i="1"/>
  <c r="T28" i="1"/>
  <c r="T24" i="1"/>
  <c r="T35" i="1"/>
  <c r="T31" i="1"/>
  <c r="T27" i="1"/>
  <c r="T23" i="1"/>
  <c r="T41" i="1"/>
  <c r="T34" i="1"/>
  <c r="T30" i="1"/>
  <c r="T26" i="1"/>
  <c r="T37" i="1"/>
  <c r="T33" i="1"/>
  <c r="T29" i="1"/>
  <c r="T25" i="1"/>
  <c r="T20" i="1"/>
  <c r="T13" i="1"/>
  <c r="T18" i="1"/>
  <c r="T19" i="1"/>
  <c r="T21" i="1"/>
  <c r="T16" i="1"/>
  <c r="G37" i="1"/>
  <c r="G33" i="1"/>
  <c r="G29" i="1"/>
  <c r="G25" i="1"/>
  <c r="G36" i="1"/>
  <c r="G32" i="1"/>
  <c r="G28" i="1"/>
  <c r="G24" i="1"/>
  <c r="G35" i="1"/>
  <c r="G31" i="1"/>
  <c r="G27" i="1"/>
  <c r="G23" i="1"/>
  <c r="G41" i="1"/>
  <c r="G34" i="1"/>
  <c r="G30" i="1"/>
  <c r="G26" i="1"/>
  <c r="G21" i="1"/>
  <c r="G18" i="1"/>
  <c r="G16" i="1"/>
  <c r="G19" i="1"/>
  <c r="G20" i="1"/>
  <c r="G13" i="1"/>
  <c r="E35" i="1"/>
  <c r="E31" i="1"/>
  <c r="E27" i="1"/>
  <c r="E23" i="1"/>
  <c r="E41" i="1"/>
  <c r="E34" i="1"/>
  <c r="E30" i="1"/>
  <c r="E26" i="1"/>
  <c r="E37" i="1"/>
  <c r="E33" i="1"/>
  <c r="E29" i="1"/>
  <c r="E25" i="1"/>
  <c r="E36" i="1"/>
  <c r="E32" i="1"/>
  <c r="E28" i="1"/>
  <c r="E24" i="1"/>
  <c r="E19" i="1"/>
  <c r="E18" i="1"/>
  <c r="E21" i="1"/>
  <c r="E16" i="1"/>
  <c r="E20" i="1"/>
  <c r="E13" i="1"/>
  <c r="K37" i="1"/>
  <c r="K33" i="1"/>
  <c r="K29" i="1"/>
  <c r="K25" i="1"/>
  <c r="K36" i="1"/>
  <c r="K32" i="1"/>
  <c r="K28" i="1"/>
  <c r="K24" i="1"/>
  <c r="K35" i="1"/>
  <c r="K31" i="1"/>
  <c r="K27" i="1"/>
  <c r="K23" i="1"/>
  <c r="K41" i="1"/>
  <c r="K34" i="1"/>
  <c r="K30" i="1"/>
  <c r="K26" i="1"/>
  <c r="K21" i="1"/>
  <c r="K18" i="1"/>
  <c r="K16" i="1"/>
  <c r="K13" i="1"/>
  <c r="K20" i="1"/>
  <c r="K19" i="1"/>
  <c r="V41" i="1"/>
  <c r="V34" i="1"/>
  <c r="V30" i="1"/>
  <c r="V26" i="1"/>
  <c r="V37" i="1"/>
  <c r="V33" i="1"/>
  <c r="V29" i="1"/>
  <c r="V25" i="1"/>
  <c r="V36" i="1"/>
  <c r="V32" i="1"/>
  <c r="V28" i="1"/>
  <c r="V24" i="1"/>
  <c r="V35" i="1"/>
  <c r="V31" i="1"/>
  <c r="V27" i="1"/>
  <c r="V23" i="1"/>
  <c r="V13" i="1"/>
  <c r="V19" i="1"/>
  <c r="V21" i="1"/>
  <c r="V18" i="1"/>
  <c r="V16" i="1"/>
  <c r="V20" i="1"/>
  <c r="N41" i="1"/>
  <c r="N34" i="1"/>
  <c r="N30" i="1"/>
  <c r="N26" i="1"/>
  <c r="N37" i="1"/>
  <c r="N33" i="1"/>
  <c r="N29" i="1"/>
  <c r="N25" i="1"/>
  <c r="N36" i="1"/>
  <c r="N32" i="1"/>
  <c r="N28" i="1"/>
  <c r="N24" i="1"/>
  <c r="N35" i="1"/>
  <c r="N31" i="1"/>
  <c r="N27" i="1"/>
  <c r="N23" i="1"/>
  <c r="N16" i="1"/>
  <c r="N21" i="1"/>
  <c r="N18" i="1"/>
  <c r="N20" i="1"/>
  <c r="N13" i="1"/>
  <c r="N19" i="1"/>
  <c r="L36" i="1"/>
  <c r="L32" i="1"/>
  <c r="L28" i="1"/>
  <c r="L24" i="1"/>
  <c r="L35" i="1"/>
  <c r="L31" i="1"/>
  <c r="L27" i="1"/>
  <c r="L23" i="1"/>
  <c r="L41" i="1"/>
  <c r="L34" i="1"/>
  <c r="L30" i="1"/>
  <c r="L26" i="1"/>
  <c r="L37" i="1"/>
  <c r="L33" i="1"/>
  <c r="L29" i="1"/>
  <c r="L25" i="1"/>
  <c r="L20" i="1"/>
  <c r="L13" i="1"/>
  <c r="L19" i="1"/>
  <c r="L18" i="1"/>
  <c r="L21" i="1"/>
  <c r="L16" i="1"/>
  <c r="F41" i="1"/>
  <c r="F34" i="1"/>
  <c r="F30" i="1"/>
  <c r="F26" i="1"/>
  <c r="F37" i="1"/>
  <c r="F33" i="1"/>
  <c r="F29" i="1"/>
  <c r="F25" i="1"/>
  <c r="F36" i="1"/>
  <c r="F32" i="1"/>
  <c r="F28" i="1"/>
  <c r="F24" i="1"/>
  <c r="F35" i="1"/>
  <c r="F31" i="1"/>
  <c r="F27" i="1"/>
  <c r="F23" i="1"/>
  <c r="F21" i="1"/>
  <c r="F18" i="1"/>
  <c r="F16" i="1"/>
  <c r="F20" i="1"/>
  <c r="F13" i="1"/>
  <c r="F19" i="1"/>
  <c r="R41" i="1"/>
  <c r="R34" i="1"/>
  <c r="R30" i="1"/>
  <c r="R26" i="1"/>
  <c r="R37" i="1"/>
  <c r="R33" i="1"/>
  <c r="R29" i="1"/>
  <c r="R25" i="1"/>
  <c r="R36" i="1"/>
  <c r="R32" i="1"/>
  <c r="R28" i="1"/>
  <c r="R24" i="1"/>
  <c r="R35" i="1"/>
  <c r="R31" i="1"/>
  <c r="R27" i="1"/>
  <c r="R23" i="1"/>
  <c r="R20" i="1"/>
  <c r="R21" i="1"/>
  <c r="R18" i="1"/>
  <c r="R16" i="1"/>
  <c r="R13" i="1"/>
  <c r="R19" i="1"/>
  <c r="O37" i="1"/>
  <c r="O33" i="1"/>
  <c r="O29" i="1"/>
  <c r="O25" i="1"/>
  <c r="O36" i="1"/>
  <c r="O32" i="1"/>
  <c r="O28" i="1"/>
  <c r="O24" i="1"/>
  <c r="O35" i="1"/>
  <c r="O31" i="1"/>
  <c r="O27" i="1"/>
  <c r="O23" i="1"/>
  <c r="O41" i="1"/>
  <c r="O34" i="1"/>
  <c r="O30" i="1"/>
  <c r="O26" i="1"/>
  <c r="O21" i="1"/>
  <c r="O18" i="1"/>
  <c r="O16" i="1"/>
  <c r="O13" i="1"/>
  <c r="O19" i="1"/>
  <c r="O20" i="1"/>
  <c r="C37" i="1"/>
  <c r="C33" i="1"/>
  <c r="C29" i="1"/>
  <c r="C25" i="1"/>
  <c r="C36" i="1"/>
  <c r="C32" i="1"/>
  <c r="C28" i="1"/>
  <c r="C24" i="1"/>
  <c r="C35" i="1"/>
  <c r="C31" i="1"/>
  <c r="C27" i="1"/>
  <c r="C23" i="1"/>
  <c r="C41" i="1"/>
  <c r="C34" i="1"/>
  <c r="C30" i="1"/>
  <c r="C26" i="1"/>
  <c r="C21" i="1"/>
  <c r="C18" i="1"/>
  <c r="C16" i="1"/>
  <c r="C13" i="1"/>
  <c r="C20" i="1"/>
  <c r="C19" i="1"/>
  <c r="I35" i="1"/>
  <c r="I31" i="1"/>
  <c r="I27" i="1"/>
  <c r="I23" i="1"/>
  <c r="I41" i="1"/>
  <c r="I34" i="1"/>
  <c r="I30" i="1"/>
  <c r="I26" i="1"/>
  <c r="I37" i="1"/>
  <c r="I33" i="1"/>
  <c r="I29" i="1"/>
  <c r="I25" i="1"/>
  <c r="I36" i="1"/>
  <c r="I32" i="1"/>
  <c r="I28" i="1"/>
  <c r="I24" i="1"/>
  <c r="I19" i="1"/>
  <c r="I16" i="1"/>
  <c r="I21" i="1"/>
  <c r="I18" i="1"/>
  <c r="I20" i="1"/>
  <c r="I13" i="1"/>
  <c r="M12" i="1"/>
  <c r="M11" i="1"/>
  <c r="P11" i="1"/>
  <c r="P12" i="1"/>
  <c r="S12" i="1"/>
  <c r="S11" i="1"/>
  <c r="U11" i="1"/>
  <c r="U12" i="1"/>
  <c r="H12" i="1"/>
  <c r="H11" i="1"/>
  <c r="J12" i="1"/>
  <c r="J11" i="1"/>
  <c r="D11" i="1"/>
  <c r="D12" i="1"/>
  <c r="Q12" i="1"/>
  <c r="Q11" i="1"/>
  <c r="B12" i="1"/>
  <c r="B11" i="1"/>
  <c r="T12" i="1"/>
  <c r="T11" i="1"/>
  <c r="G12" i="1"/>
  <c r="G11" i="1"/>
  <c r="E12" i="1"/>
  <c r="E11" i="1"/>
  <c r="K11" i="1"/>
  <c r="K12" i="1"/>
  <c r="V11" i="1"/>
  <c r="V12" i="1"/>
  <c r="N12" i="1"/>
  <c r="N11" i="1"/>
  <c r="L11" i="1"/>
  <c r="L12" i="1"/>
  <c r="F12" i="1"/>
  <c r="F11" i="1"/>
  <c r="R12" i="1"/>
  <c r="R11" i="1"/>
  <c r="O11" i="1"/>
  <c r="O12" i="1"/>
  <c r="C11" i="1"/>
  <c r="C12" i="1"/>
  <c r="I12" i="1"/>
  <c r="I11" i="1"/>
  <c r="Y19" i="1" l="1"/>
  <c r="Y21" i="1"/>
  <c r="Y18" i="1"/>
  <c r="Y41" i="1"/>
  <c r="Y20" i="1"/>
  <c r="W17" i="1"/>
  <c r="W38" i="1"/>
  <c r="W21" i="1"/>
  <c r="W19" i="1"/>
  <c r="W41" i="1"/>
  <c r="W18" i="1"/>
  <c r="W20" i="1"/>
  <c r="W13" i="1"/>
  <c r="W34" i="1"/>
  <c r="W33" i="1"/>
  <c r="W32" i="1"/>
  <c r="W37" i="1"/>
  <c r="W26" i="1"/>
  <c r="W23" i="1"/>
  <c r="W24" i="1"/>
  <c r="W28" i="1"/>
  <c r="W35" i="1"/>
  <c r="W31" i="1"/>
  <c r="W11" i="1"/>
  <c r="W22" i="1"/>
  <c r="W12" i="1"/>
  <c r="W29" i="1"/>
  <c r="W25" i="1"/>
  <c r="W27" i="1"/>
  <c r="W30" i="1"/>
  <c r="W16" i="1"/>
  <c r="W36" i="1"/>
  <c r="W39" i="1" l="1"/>
  <c r="W14" i="1"/>
  <c r="W42" i="1" l="1"/>
</calcChain>
</file>

<file path=xl/sharedStrings.xml><?xml version="1.0" encoding="utf-8"?>
<sst xmlns="http://schemas.openxmlformats.org/spreadsheetml/2006/main" count="247" uniqueCount="219">
  <si>
    <t>Quick Guide</t>
  </si>
  <si>
    <t>Summary</t>
  </si>
  <si>
    <t>- The Activity Log is very important in keeping your judo records current as well as verifying activity points.</t>
  </si>
  <si>
    <t xml:space="preserve">- The Point Summary is the output of the Activity Log and is updated automatically.  </t>
  </si>
  <si>
    <t>- The Point Summary provides the updated Time in Grade (TIG), Rank, Competition, Service, Class Time, and Life Membership points.</t>
  </si>
  <si>
    <t>Important</t>
  </si>
  <si>
    <t xml:space="preserve">- Please complete all required sections for your judo activities.  </t>
  </si>
  <si>
    <t>- Provide clear details in the Description column.</t>
  </si>
  <si>
    <r>
      <t>- Use the Class Point Calculator and USJA Rank Promotion System Manual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to determine activity Points Earned.</t>
    </r>
  </si>
  <si>
    <t>- When troubleshooting, look back at your Activity Log entries and correct them.  The Point Summary should auto correct and update.</t>
  </si>
  <si>
    <t>- Always save your work.</t>
  </si>
  <si>
    <t>- When printing the Judo Activity Log, select "Print Active Sheets" to print only the pages required.</t>
  </si>
  <si>
    <t>Expanded Guide</t>
  </si>
  <si>
    <t>How to Complete the Activity Log Column Headings</t>
  </si>
  <si>
    <r>
      <t>- Headings "Name", "Rank Date", "Date", "Points Earned" &amp; "Description" are</t>
    </r>
    <r>
      <rPr>
        <u/>
        <sz val="10"/>
        <color theme="1"/>
        <rFont val="Calibri"/>
        <family val="2"/>
        <scheme val="minor"/>
      </rPr>
      <t xml:space="preserve"> manual entries.</t>
    </r>
  </si>
  <si>
    <t>- Manually enter "Class Point Calculator" tab points in the Judo Activity Log</t>
  </si>
  <si>
    <r>
      <t xml:space="preserve">1) </t>
    </r>
    <r>
      <rPr>
        <u/>
        <sz val="10"/>
        <color theme="1"/>
        <rFont val="Calibri"/>
        <family val="2"/>
        <scheme val="minor"/>
      </rPr>
      <t>Attending or Hosting Clinics</t>
    </r>
    <r>
      <rPr>
        <sz val="10"/>
        <color theme="1"/>
        <rFont val="Calibri"/>
        <family val="2"/>
        <scheme val="minor"/>
      </rPr>
      <t xml:space="preserve"> - List date of clinic, location of clinic, name of clinic host, clinic topic.</t>
    </r>
  </si>
  <si>
    <r>
      <t>2)</t>
    </r>
    <r>
      <rPr>
        <u/>
        <sz val="10"/>
        <color theme="1"/>
        <rFont val="Calibri"/>
        <family val="2"/>
        <scheme val="minor"/>
      </rPr>
      <t xml:space="preserve"> Coaching Champion Competitors</t>
    </r>
    <r>
      <rPr>
        <sz val="10"/>
        <color theme="1"/>
        <rFont val="Calibri"/>
        <family val="2"/>
        <scheme val="minor"/>
      </rPr>
      <t xml:space="preserve"> - List event, date, and location, Names of athletes you coached, </t>
    </r>
  </si>
  <si>
    <t xml:space="preserve">    number of wins and results of their division.  Athletes must be members of USJA.</t>
  </si>
  <si>
    <r>
      <t xml:space="preserve">3) </t>
    </r>
    <r>
      <rPr>
        <u/>
        <sz val="10"/>
        <color theme="1"/>
        <rFont val="Calibri"/>
        <family val="2"/>
        <scheme val="minor"/>
      </rPr>
      <t>Shiai or Kata Competition</t>
    </r>
    <r>
      <rPr>
        <sz val="10"/>
        <color theme="1"/>
        <rFont val="Calibri"/>
        <family val="2"/>
        <scheme val="minor"/>
      </rPr>
      <t xml:space="preserve"> - List event &amp; date; Name of event host;  Name of competitors and division result.</t>
    </r>
  </si>
  <si>
    <r>
      <t xml:space="preserve">4) </t>
    </r>
    <r>
      <rPr>
        <u/>
        <sz val="10"/>
        <color theme="1"/>
        <rFont val="Calibri"/>
        <family val="2"/>
        <scheme val="minor"/>
      </rPr>
      <t>Officiating</t>
    </r>
    <r>
      <rPr>
        <sz val="10"/>
        <color theme="1"/>
        <rFont val="Calibri"/>
        <family val="2"/>
        <scheme val="minor"/>
      </rPr>
      <t xml:space="preserve"> - List event, date, location/host, your role (Referee, Judge, Technical Support).</t>
    </r>
  </si>
  <si>
    <t>Class Point Calculator Worksheet</t>
  </si>
  <si>
    <t>- The default for printing the Class Point Calculator tab is one page.  One usually doesn't need to print this page.</t>
  </si>
  <si>
    <t xml:space="preserve">- This worksheet tab is a reference for Time in Grade (TIG) and point requirements for Shodan through Hachidan, </t>
  </si>
  <si>
    <t>Activity Log Editing, Errors and Troubleshooting</t>
  </si>
  <si>
    <t>Editing</t>
  </si>
  <si>
    <t>- Editing Options include: Copy &amp; Paste, Sort, Format (Wrap Text) and Clear Contents (Delete)</t>
  </si>
  <si>
    <t>- Remember to save your work.</t>
  </si>
  <si>
    <t xml:space="preserve">- When entering information into the Activity Log, be sure not to type errors. Look back at your entries and correct the error. 
</t>
  </si>
  <si>
    <r>
      <t xml:space="preserve">- </t>
    </r>
    <r>
      <rPr>
        <b/>
        <sz val="10"/>
        <color theme="1"/>
        <rFont val="Calibri"/>
        <family val="2"/>
        <scheme val="minor"/>
      </rPr>
      <t>Example:</t>
    </r>
    <r>
      <rPr>
        <sz val="10"/>
        <color theme="1"/>
        <rFont val="Calibri"/>
        <family val="2"/>
        <scheme val="minor"/>
      </rPr>
      <t xml:space="preserve"> For Windows -  Press one key (Ctrl) then the other (Z). This will bring the user back to the previous function in many cases.</t>
    </r>
  </si>
  <si>
    <t xml:space="preserve">- Finally, if the file becomes too difficult to work with, consider starting a new worksheet and reenter your information  manually or </t>
  </si>
  <si>
    <t>Copy</t>
  </si>
  <si>
    <t>1. With the mouse, drag the pointer across all the data one wants to copy.  The area is now highlighted.</t>
  </si>
  <si>
    <t>2. To transfer an entire Activity Log, choose the first cell under the column titled “Date”</t>
  </si>
  <si>
    <t>3. Mouse commands are "Right-Click” then “Copy”</t>
  </si>
  <si>
    <t>Paste</t>
  </si>
  <si>
    <t>4. Next, with the Activity Log you want to transfer to, select the cell under the "Date" column.</t>
  </si>
  <si>
    <t>5. Choose the "Values" selection when pasting.</t>
  </si>
  <si>
    <t>6. With the mouse, “Right-Click” the “123” Icon (Paste - Values).</t>
  </si>
  <si>
    <t>- The data will now paste in the current worksheet format.</t>
  </si>
  <si>
    <t>- Note: This action removes yellow columns (from older Activity Logs).</t>
  </si>
  <si>
    <t>- When working with more recent worksheets, one may also use "Paste" or "Ctrl-V".</t>
  </si>
  <si>
    <t>Format (Wrap Text)</t>
  </si>
  <si>
    <r>
      <t xml:space="preserve">- If the pasted text is difficult to view, use the mouse to select the data then choose </t>
    </r>
    <r>
      <rPr>
        <b/>
        <sz val="10"/>
        <color theme="1"/>
        <rFont val="Calibri"/>
        <family val="2"/>
        <scheme val="minor"/>
      </rPr>
      <t>“Menu”</t>
    </r>
    <r>
      <rPr>
        <sz val="10"/>
        <color theme="1"/>
        <rFont val="Calibri"/>
        <family val="2"/>
        <scheme val="minor"/>
      </rPr>
      <t xml:space="preserve"> then </t>
    </r>
    <r>
      <rPr>
        <b/>
        <sz val="10"/>
        <color theme="1"/>
        <rFont val="Calibri"/>
        <family val="2"/>
        <scheme val="minor"/>
      </rPr>
      <t>“Home”</t>
    </r>
    <r>
      <rPr>
        <sz val="10"/>
        <color theme="1"/>
        <rFont val="Calibri"/>
        <family val="2"/>
        <scheme val="minor"/>
      </rPr>
      <t xml:space="preserve"> then the </t>
    </r>
    <r>
      <rPr>
        <b/>
        <sz val="10"/>
        <color theme="1"/>
        <rFont val="Calibri"/>
        <family val="2"/>
        <scheme val="minor"/>
      </rPr>
      <t>“Wrap Text”</t>
    </r>
    <r>
      <rPr>
        <sz val="10"/>
        <color theme="1"/>
        <rFont val="Calibri"/>
        <family val="2"/>
        <scheme val="minor"/>
      </rPr>
      <t xml:space="preserve"> symbol.</t>
    </r>
  </si>
  <si>
    <t>Note that the Point Summary will auto calculate correctly whether activity dates are in or out of sequence.</t>
  </si>
  <si>
    <t>1. Select all the data with the mouse under the Blue columns to "highlight".</t>
  </si>
  <si>
    <t>2. Use the mouse to “Right Click" and select "Sort Oldest to Newest". (One may also select the Sort Icon on the Home menu.)</t>
  </si>
  <si>
    <t>- If the sorted text is difficult to view, use the mouse to select the data then choose “Menu” then “Home” then the “Wrap Text” symbol.</t>
  </si>
  <si>
    <t xml:space="preserve">- Entries that have been copied and pasted may require the "Wrap Text" function to format the size of rows.  </t>
  </si>
  <si>
    <t>- One may click on and off to test formatting / Word Wrap without harm.</t>
  </si>
  <si>
    <t>Printing the Activity Log</t>
  </si>
  <si>
    <t>The Point Summary Worksheet</t>
  </si>
  <si>
    <r>
      <t xml:space="preserve">- The 'Point Summary' worksheet automatically calculates all of the Activity Log entries and prints as </t>
    </r>
    <r>
      <rPr>
        <u/>
        <sz val="10"/>
        <color theme="1"/>
        <rFont val="Calibri"/>
        <family val="2"/>
        <scheme val="minor"/>
      </rPr>
      <t>one page.</t>
    </r>
  </si>
  <si>
    <t xml:space="preserve">- Numbers will autofill as one inputs numbers in the Activity Log. </t>
  </si>
  <si>
    <t>- Please do not attempt to enter numbers or change formulas in the Point Summary.  This will largely result in errors.</t>
  </si>
  <si>
    <r>
      <t>Point Summary Conditional Messages</t>
    </r>
    <r>
      <rPr>
        <i/>
        <u/>
        <sz val="11"/>
        <color theme="1"/>
        <rFont val="Calibri"/>
        <family val="2"/>
        <scheme val="minor"/>
      </rPr>
      <t xml:space="preserve"> (Calculated and Referenced from the 'Promotion Requirements' Tab)</t>
    </r>
  </si>
  <si>
    <r>
      <rPr>
        <b/>
        <i/>
        <sz val="10"/>
        <color theme="1"/>
        <rFont val="Calibri"/>
        <family val="2"/>
        <scheme val="minor"/>
      </rPr>
      <t>“Did Not Meet Standard”</t>
    </r>
    <r>
      <rPr>
        <i/>
        <sz val="10"/>
        <color theme="1"/>
        <rFont val="Calibri"/>
        <family val="2"/>
        <scheme val="minor"/>
      </rPr>
      <t xml:space="preserve">- </t>
    </r>
    <r>
      <rPr>
        <sz val="10"/>
        <color theme="1"/>
        <rFont val="Calibri"/>
        <family val="2"/>
        <scheme val="minor"/>
      </rPr>
      <t>For judoka who haven't met their milestone calculated Time in Grade (TIG).</t>
    </r>
  </si>
  <si>
    <r>
      <rPr>
        <b/>
        <i/>
        <sz val="10"/>
        <color theme="1"/>
        <rFont val="Calibri"/>
        <family val="2"/>
        <scheme val="minor"/>
      </rPr>
      <t>“'A' TIG Points (for reference)”</t>
    </r>
    <r>
      <rPr>
        <sz val="10"/>
        <color theme="1"/>
        <rFont val="Calibri"/>
        <family val="2"/>
        <scheme val="minor"/>
      </rPr>
      <t xml:space="preserve"> - Displays when "Did Not Meet Standard" is activated, referencing the next available TIG milestone.</t>
    </r>
  </si>
  <si>
    <t>Conditional Class and Life Membership Point Messages "Display Only" outside the Printed Area (Right Screen):</t>
  </si>
  <si>
    <t>"All Class Points are accounted for: Class 'D' Shodan-Sandan and Kudan-Judan."</t>
  </si>
  <si>
    <t>"All LM Points are accounted for: Class 'D' Shodan-Sandan and Kudan-Judan."</t>
  </si>
  <si>
    <t>TIG since last promotion (Months)</t>
  </si>
  <si>
    <t>Years (integer)</t>
  </si>
  <si>
    <t>TIG since last promotion (Years)</t>
  </si>
  <si>
    <t>Months (integer)</t>
  </si>
  <si>
    <t>TIG Rank</t>
  </si>
  <si>
    <t>Name</t>
  </si>
  <si>
    <t>Rank</t>
  </si>
  <si>
    <t xml:space="preserve">Rank Date </t>
  </si>
  <si>
    <r>
      <t xml:space="preserve">Date
</t>
    </r>
    <r>
      <rPr>
        <b/>
        <sz val="9"/>
        <color theme="0"/>
        <rFont val="Calibri"/>
        <family val="2"/>
        <scheme val="minor"/>
      </rPr>
      <t>(mm/dd/yyyy)</t>
    </r>
  </si>
  <si>
    <r>
      <t xml:space="preserve">Activity
</t>
    </r>
    <r>
      <rPr>
        <b/>
        <sz val="9"/>
        <color theme="0"/>
        <rFont val="Calibri"/>
        <family val="2"/>
        <scheme val="minor"/>
      </rPr>
      <t>(Select From Drop-Down List)</t>
    </r>
  </si>
  <si>
    <t>Points Earned</t>
  </si>
  <si>
    <r>
      <t xml:space="preserve">Activity Description 
</t>
    </r>
    <r>
      <rPr>
        <b/>
        <sz val="9"/>
        <color theme="0"/>
        <rFont val="Calibri"/>
        <family val="2"/>
        <scheme val="minor"/>
      </rPr>
      <t>(Provide Details)</t>
    </r>
  </si>
  <si>
    <t>Shiai Tournaments</t>
  </si>
  <si>
    <t>Kata Tournaments</t>
  </si>
  <si>
    <t>Clinic Attendance</t>
  </si>
  <si>
    <t>Class Attendance</t>
  </si>
  <si>
    <t>Officiating (ref./judging) shiai or kata tournament</t>
  </si>
  <si>
    <t>Head referee/kata judge</t>
  </si>
  <si>
    <t>Hosting/Directing tournament</t>
  </si>
  <si>
    <t>Assistant hosting/Directing tournament</t>
  </si>
  <si>
    <t>Coaching at a camp/clinic</t>
  </si>
  <si>
    <t>Head Club Coach for USJA Chartered Club</t>
  </si>
  <si>
    <t>Assistant Club Coach</t>
  </si>
  <si>
    <t>Coaching Champion Competitors</t>
  </si>
  <si>
    <t>US Team Coach/Manager</t>
  </si>
  <si>
    <t>Miscellaneous Service</t>
  </si>
  <si>
    <t>Referee Certification</t>
  </si>
  <si>
    <t>Coaching Certification</t>
  </si>
  <si>
    <t>Certified Rank Examiner</t>
  </si>
  <si>
    <t>Kata Certification</t>
  </si>
  <si>
    <t>Life Membership</t>
  </si>
  <si>
    <t>Hosting a camp/clinic</t>
  </si>
  <si>
    <t>Approved National Course Instructors</t>
  </si>
  <si>
    <t>Officiating (referee/ judging) shiai or kata tournament</t>
  </si>
  <si>
    <r>
      <t>USJA Point Summary</t>
    </r>
    <r>
      <rPr>
        <sz val="11"/>
        <color theme="0"/>
        <rFont val="Calibri"/>
        <family val="2"/>
        <scheme val="minor"/>
      </rPr>
      <t xml:space="preserve"> </t>
    </r>
  </si>
  <si>
    <t>(Automatically filled in from the "Judo Activity Log" worksheet tab)</t>
  </si>
  <si>
    <t>Points Required</t>
  </si>
  <si>
    <t>Current Rank</t>
  </si>
  <si>
    <t>Next Rank</t>
  </si>
  <si>
    <t>Rank Date</t>
  </si>
  <si>
    <t>Time in Grade Needed</t>
  </si>
  <si>
    <t>Calculated TIG Level</t>
  </si>
  <si>
    <t>Time in Grade Actual</t>
  </si>
  <si>
    <t>YEARS</t>
  </si>
  <si>
    <t>TOTAL</t>
  </si>
  <si>
    <t>Competition</t>
  </si>
  <si>
    <t xml:space="preserve"> Competition Total</t>
  </si>
  <si>
    <t>Service to USJA</t>
  </si>
  <si>
    <t xml:space="preserve">Head referee/kata judge </t>
  </si>
  <si>
    <t xml:space="preserve">Hosting/Directing tournament </t>
  </si>
  <si>
    <t xml:space="preserve">Assistant hosting/Directing tournament </t>
  </si>
  <si>
    <t xml:space="preserve"> Service Total</t>
  </si>
  <si>
    <t>Grand Total</t>
  </si>
  <si>
    <t xml:space="preserve">(Please note this is an approximation based on the number of weeks between the two dates </t>
  </si>
  <si>
    <t>provided and does not take into account Holidays or missed classes)</t>
  </si>
  <si>
    <t>Beginning Class Date:</t>
  </si>
  <si>
    <t>End Class Date:</t>
  </si>
  <si>
    <t>Saturday</t>
  </si>
  <si>
    <t>Sunday</t>
  </si>
  <si>
    <t>Monday</t>
  </si>
  <si>
    <t>Tuesday</t>
  </si>
  <si>
    <t>Wednesday</t>
  </si>
  <si>
    <t>Thursday</t>
  </si>
  <si>
    <t>Friday</t>
  </si>
  <si>
    <t>TIG (in years) and Points Required for Rank by Level</t>
  </si>
  <si>
    <t>A TIG</t>
  </si>
  <si>
    <t>A Points</t>
  </si>
  <si>
    <t>B TIG</t>
  </si>
  <si>
    <t>B Points</t>
  </si>
  <si>
    <t>C TIG</t>
  </si>
  <si>
    <t>C Points</t>
  </si>
  <si>
    <t>D TIG</t>
  </si>
  <si>
    <t>D Points</t>
  </si>
  <si>
    <t>Ikkyu</t>
  </si>
  <si>
    <t>Shodan</t>
  </si>
  <si>
    <t>Nidan</t>
  </si>
  <si>
    <t>Sandan</t>
  </si>
  <si>
    <t>Yodan</t>
  </si>
  <si>
    <t>Godan</t>
  </si>
  <si>
    <t>Rokudan</t>
  </si>
  <si>
    <t>Shichidan</t>
  </si>
  <si>
    <t>Hachidan</t>
  </si>
  <si>
    <t>Kudan</t>
  </si>
  <si>
    <t xml:space="preserve">         Rank Bestowed by USJA Promotion Board and Board of Directors (BOD)</t>
  </si>
  <si>
    <t>Judan</t>
  </si>
  <si>
    <t>- Note: Errors will appear in a cell (or multiple ones) most likely as "#####", #REF! - These are incomplete formula references.</t>
  </si>
  <si>
    <t>- Be sure not to type errors in the Activity Log.  These will result in formula errors in the Point Summary, e.g.,  "#####" and #REF!</t>
  </si>
  <si>
    <r>
      <t xml:space="preserve">- </t>
    </r>
    <r>
      <rPr>
        <u/>
        <sz val="10"/>
        <color theme="1"/>
        <rFont val="Calibri"/>
        <family val="2"/>
        <scheme val="minor"/>
      </rPr>
      <t>Do not use Cut &amp; Paste</t>
    </r>
    <r>
      <rPr>
        <sz val="10"/>
        <color theme="1"/>
        <rFont val="Calibri"/>
        <family val="2"/>
        <scheme val="minor"/>
      </rPr>
      <t xml:space="preserve"> when editing.  </t>
    </r>
    <r>
      <rPr>
        <u/>
        <sz val="10"/>
        <color theme="1"/>
        <rFont val="Calibri"/>
        <family val="2"/>
        <scheme val="minor"/>
      </rPr>
      <t>Use Copy &amp; Paste</t>
    </r>
    <r>
      <rPr>
        <sz val="10"/>
        <color theme="1"/>
        <rFont val="Calibri"/>
        <family val="2"/>
        <scheme val="minor"/>
      </rPr>
      <t xml:space="preserve"> instead.
</t>
    </r>
  </si>
  <si>
    <t>- Any corrections must be made on the Activity Log only.</t>
  </si>
  <si>
    <r>
      <t>- This worksheet approximates points based on the number</t>
    </r>
    <r>
      <rPr>
        <u/>
        <sz val="10"/>
        <color theme="1"/>
        <rFont val="Calibri"/>
        <family val="2"/>
        <scheme val="minor"/>
      </rPr>
      <t xml:space="preserve"> classes (not class hours)</t>
    </r>
    <r>
      <rPr>
        <sz val="10"/>
        <color theme="1"/>
        <rFont val="Calibri"/>
        <family val="2"/>
        <scheme val="minor"/>
      </rPr>
      <t xml:space="preserve"> for a given time period.</t>
    </r>
  </si>
  <si>
    <t>- The user will 1) Calculate points first per direction then; 2) Manually enter in the Activity Log.</t>
  </si>
  <si>
    <t>- The Worksheets include the Activity Log, Point Summary, Class Point Calculator, Promotion Requirements and this User Guide.</t>
  </si>
  <si>
    <t>- This Workbook consists of Worksheets (also known as Tabs)</t>
  </si>
  <si>
    <t>pp</t>
  </si>
  <si>
    <t>- Copying and pasting will add pages to the default value.</t>
  </si>
  <si>
    <t>- Use the "Print Active Sheets" command to print only what is needed.</t>
  </si>
  <si>
    <t>- Use a mouse click or arrow key on a blank cell to highlight additional instructions.</t>
  </si>
  <si>
    <t>- Note: "Ctrl" is the key abbreviation for "Control" (Windows);  "⌘" is the key abbreviation for "Command: (Macintosh).</t>
  </si>
  <si>
    <t>This option can be used when activity dates become out of sequence over time.  One may also sort by Activity alphabetically over time.</t>
  </si>
  <si>
    <t>Sorting Activity Log Dates or Activities (Optional)</t>
  </si>
  <si>
    <t xml:space="preserve">- Updates include adjusting the Activity Date programming and error reduction guidance. </t>
  </si>
  <si>
    <t>- Updates to this worksheet include adjusting the Activity Log Date limits (with alerts) to reduce errors.</t>
  </si>
  <si>
    <t>- In addition, brief messages on reducing errors and troubleshooting are present within the Activity Log and Point Summary.</t>
  </si>
  <si>
    <t>Promotion Requirements Worksheet</t>
  </si>
  <si>
    <t>(The following message displays are applicable to Class 'D' Shodan-Sandan and Kudan-Judan candidates:)</t>
  </si>
  <si>
    <t>(The following message displays are applicable to Class 'A' - Class 'C' Shodan-Hachidan and Class 'D' Yodan-Hachidan candidates:)</t>
  </si>
  <si>
    <t>Note: When Sorting, one may need to Format (Wrap Text)</t>
  </si>
  <si>
    <t>Copy &amp; Paste / Format (Applicable to all Activity Log Worksheet Versions)</t>
  </si>
  <si>
    <t>Troubleshooting - Incorrect Date Errors and Possible Solutions (Error Symbols Include "##### and #REF!")</t>
  </si>
  <si>
    <t>Troubleshooting - Cut &amp; Paste Errors and Possible Solutions (Error Symbols Include "##### and #REF!")</t>
  </si>
  <si>
    <t>- After correcting the errors, the Point Summary will auto correct and auto update.</t>
  </si>
  <si>
    <t>NOTE - As you enter information into the Activity Log make sure not to type errors.
          - Error symbols are  "##### and #REF!". The Point Summary can't update.
          - Review your Log entries and fix the errors. The Point Summary auto updates.</t>
  </si>
  <si>
    <t xml:space="preserve">NOTE: When troubleshooting, use the Activity Log to review entries and fix errors. The Point Summary will auto update. </t>
  </si>
  <si>
    <t>General Guidance on Error Prevention</t>
  </si>
  <si>
    <t>- One common cause for error is using Cut &amp; Paste (instead of Copy &amp; Paste) to replace rows or cells.  This causes Point Summary errors.</t>
  </si>
  <si>
    <r>
      <t xml:space="preserve">- </t>
    </r>
    <r>
      <rPr>
        <b/>
        <sz val="10"/>
        <color theme="1"/>
        <rFont val="Calibri"/>
        <family val="2"/>
        <scheme val="minor"/>
      </rPr>
      <t>Solution 2:</t>
    </r>
    <r>
      <rPr>
        <sz val="10"/>
        <color theme="1"/>
        <rFont val="Calibri"/>
        <family val="2"/>
        <scheme val="minor"/>
      </rPr>
      <t xml:space="preserve"> Try the "Undo" function, which are a combination of two keys - (Windows keys are  "Ctrl" + "Z"; Mac are " ⌘" + "Z")</t>
    </r>
  </si>
  <si>
    <r>
      <t xml:space="preserve">- </t>
    </r>
    <r>
      <rPr>
        <b/>
        <sz val="10"/>
        <color theme="1"/>
        <rFont val="Calibri"/>
        <family val="2"/>
        <scheme val="minor"/>
      </rPr>
      <t>Solution 1:</t>
    </r>
    <r>
      <rPr>
        <sz val="10"/>
        <color theme="1"/>
        <rFont val="Calibri"/>
        <family val="2"/>
        <scheme val="minor"/>
      </rPr>
      <t xml:space="preserve">  Re-enter Dates in dd/mm/yyyy format. </t>
    </r>
  </si>
  <si>
    <r>
      <t xml:space="preserve">- </t>
    </r>
    <r>
      <rPr>
        <b/>
        <sz val="10"/>
        <color theme="1"/>
        <rFont val="Calibri"/>
        <family val="2"/>
        <scheme val="minor"/>
      </rPr>
      <t xml:space="preserve">Solution 1: </t>
    </r>
    <r>
      <rPr>
        <sz val="10"/>
        <color theme="1"/>
        <rFont val="Calibri"/>
        <family val="2"/>
        <scheme val="minor"/>
      </rPr>
      <t>Try the "Undo" function, which are a combination of two keys - (Windows keys are  "Ctrl" + "Z"; Mac are " ⌘" + "Z")</t>
    </r>
  </si>
  <si>
    <r>
      <t xml:space="preserve">- The default is </t>
    </r>
    <r>
      <rPr>
        <u/>
        <sz val="10"/>
        <color theme="1"/>
        <rFont val="Calibri"/>
        <family val="2"/>
        <scheme val="minor"/>
      </rPr>
      <t>15 pages</t>
    </r>
    <r>
      <rPr>
        <sz val="10"/>
        <color theme="1"/>
        <rFont val="Calibri"/>
        <family val="2"/>
        <scheme val="minor"/>
      </rPr>
      <t xml:space="preserve"> when printing the Judo Activity Log. </t>
    </r>
  </si>
  <si>
    <t xml:space="preserve">  by using the Copy &amp; Paste function.</t>
  </si>
  <si>
    <r>
      <t xml:space="preserve">- </t>
    </r>
    <r>
      <rPr>
        <b/>
        <sz val="10"/>
        <color theme="1"/>
        <rFont val="Calibri"/>
        <family val="2"/>
        <scheme val="minor"/>
      </rPr>
      <t>Solution 2:</t>
    </r>
    <r>
      <rPr>
        <sz val="10"/>
        <color theme="1"/>
        <rFont val="Calibri"/>
        <family val="2"/>
        <scheme val="minor"/>
      </rPr>
      <t xml:space="preserve"> Re-enter  data in a new worksheet by using the Copy &amp; Paste function for Date, Activity, Points, and Description Columns.</t>
    </r>
  </si>
  <si>
    <t>How to Complete the "Description" Column - Examples:</t>
  </si>
  <si>
    <r>
      <t xml:space="preserve">- With the headings "Rank" &amp; "Activity Description", select from the </t>
    </r>
    <r>
      <rPr>
        <u/>
        <sz val="10"/>
        <color theme="1"/>
        <rFont val="Calibri"/>
        <family val="2"/>
        <scheme val="minor"/>
      </rPr>
      <t>drop down menu.</t>
    </r>
  </si>
  <si>
    <t>- There is general reference for Kudan and Judan noted.</t>
  </si>
  <si>
    <t>Judo Activity Log and Point Summary User Guide</t>
  </si>
  <si>
    <t xml:space="preserve">  </t>
  </si>
  <si>
    <t>Virtual Seminars</t>
  </si>
  <si>
    <t>Classes you Teach (thru 5D)</t>
  </si>
  <si>
    <t>Classes you Teach (6D-above)</t>
  </si>
  <si>
    <t>Mini Tournaments</t>
  </si>
  <si>
    <t>Mini Clinic</t>
  </si>
  <si>
    <r>
      <t xml:space="preserve">CLASSES: Put a "1" in the cell for each day of the week you </t>
    </r>
    <r>
      <rPr>
        <u/>
        <sz val="11"/>
        <color theme="1"/>
        <rFont val="Calibri"/>
        <family val="2"/>
        <scheme val="minor"/>
      </rPr>
      <t>attend</t>
    </r>
    <r>
      <rPr>
        <sz val="11"/>
        <color theme="1"/>
        <rFont val="Calibri"/>
        <family val="2"/>
        <scheme val="minor"/>
      </rPr>
      <t xml:space="preserve"> class on a regular basis </t>
    </r>
  </si>
  <si>
    <r>
      <t xml:space="preserve">CLASSES YOU TEACH: Put a "1" or "2" in the cell for each day of the week you </t>
    </r>
    <r>
      <rPr>
        <u/>
        <sz val="11"/>
        <color theme="1"/>
        <rFont val="Calibri"/>
        <family val="2"/>
        <scheme val="minor"/>
      </rPr>
      <t>teach</t>
    </r>
    <r>
      <rPr>
        <sz val="11"/>
        <color theme="1"/>
        <rFont val="Calibri"/>
        <family val="2"/>
        <scheme val="minor"/>
      </rPr>
      <t xml:space="preserve"> class on a regular basis </t>
    </r>
  </si>
  <si>
    <t>USJA Promotion Requirements</t>
  </si>
  <si>
    <r>
      <t>Updates</t>
    </r>
    <r>
      <rPr>
        <b/>
        <u/>
        <sz val="9"/>
        <color theme="1"/>
        <rFont val="Calibri"/>
        <family val="2"/>
        <scheme val="minor"/>
      </rPr>
      <t xml:space="preserve"> (091723)</t>
    </r>
  </si>
  <si>
    <t>- Updated Activity categories and recognition for credit against promotion points required.</t>
  </si>
  <si>
    <t>- The Activity Log is applicable for all Senior ranks.</t>
  </si>
  <si>
    <t>- The User Guide, Activity Log and Class Points Calculator have been updated with basic instructions on worksheet use.</t>
  </si>
  <si>
    <t xml:space="preserve">- “Only 35% of the required promotion points can be from Class Attendance.”  </t>
  </si>
  <si>
    <t>- “Only 40% of the required promotion points can be from Life Membership.”</t>
  </si>
  <si>
    <t>- “Only 25% of the required promotion points can be from Virtual Seminars.”</t>
  </si>
  <si>
    <t>(END OF DOCUMENT)</t>
  </si>
  <si>
    <t>- Class Attendance; - Classes you Teach (thru 5D); - Classes you Teach (6D-above)</t>
  </si>
  <si>
    <t>You can only take points for attendance or teaching for a particular class, you cannot take points for both.</t>
  </si>
  <si>
    <t xml:space="preserve">Class Points Calculator </t>
  </si>
  <si>
    <t>CALCULATOR</t>
  </si>
  <si>
    <t>GUIDELINES</t>
  </si>
  <si>
    <t>ENTER</t>
  </si>
  <si>
    <t xml:space="preserve">The Calculator can be used to determine "Class Attendance" points and "Classes you Teach" Points, respectively. </t>
  </si>
  <si>
    <r>
      <t xml:space="preserve">PROVIDE </t>
    </r>
    <r>
      <rPr>
        <sz val="11"/>
        <color theme="1"/>
        <rFont val="Calibri"/>
        <family val="2"/>
        <scheme val="minor"/>
      </rPr>
      <t>the Activity Description</t>
    </r>
  </si>
  <si>
    <t>- Put a "1" in the cell for each day of the week you attend class on a regular basis.  "1" = Class; "1" and/or "2" Classes you Teach.</t>
  </si>
  <si>
    <r>
      <rPr>
        <b/>
        <sz val="11"/>
        <color theme="1"/>
        <rFont val="Calibri"/>
        <family val="2"/>
        <scheme val="minor"/>
      </rPr>
      <t>NEXT</t>
    </r>
    <r>
      <rPr>
        <sz val="11"/>
        <color theme="1"/>
        <rFont val="Calibri"/>
        <family val="2"/>
        <scheme val="minor"/>
      </rPr>
      <t xml:space="preserve"> select from the following Activity Log drop down menus:</t>
    </r>
  </si>
  <si>
    <t>Class Attendance (or Classes you Teach) Points</t>
  </si>
  <si>
    <r>
      <rPr>
        <b/>
        <sz val="11"/>
        <color theme="1"/>
        <rFont val="Calibri"/>
        <family val="2"/>
        <scheme val="minor"/>
      </rPr>
      <t>ENTER</t>
    </r>
    <r>
      <rPr>
        <sz val="11"/>
        <color theme="1"/>
        <rFont val="Calibri"/>
        <family val="2"/>
        <scheme val="minor"/>
      </rPr>
      <t xml:space="preserve"> on the "Points Earned" column at the Judo Activity Log worksheet the value for Class Attendance (or Classes you Teach)</t>
    </r>
  </si>
  <si>
    <t>Technical Official</t>
  </si>
  <si>
    <t>- "Only 50% of the required promotion points can be from Classes You Teach (6D - above)."</t>
  </si>
  <si>
    <t>- "Only 35% of the required promotion points can be from Classes you Teach (thru 5D)."</t>
  </si>
  <si>
    <r>
      <rPr>
        <b/>
        <sz val="12"/>
        <color theme="0"/>
        <rFont val="Arial"/>
        <family val="2"/>
      </rPr>
      <t xml:space="preserve">Judo Activity Log </t>
    </r>
    <r>
      <rPr>
        <b/>
        <sz val="9"/>
        <color theme="0"/>
        <rFont val="Arial"/>
        <family val="2"/>
      </rPr>
      <t>(rev. 09/18/23)</t>
    </r>
    <r>
      <rPr>
        <b/>
        <sz val="8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-</t>
    </r>
    <r>
      <rPr>
        <b/>
        <sz val="10"/>
        <color theme="0"/>
        <rFont val="Arial"/>
        <family val="2"/>
      </rPr>
      <t xml:space="preserve"> </t>
    </r>
    <r>
      <rPr>
        <sz val="10"/>
        <color theme="0"/>
        <rFont val="Calibri"/>
        <family val="2"/>
        <scheme val="minor"/>
      </rPr>
      <t>Fill in all sections for activities in judo.  The Point Summary tab will be updated automatically.
- Refer to the User Guide Tab at the bottom left of this page if you have questions.</t>
    </r>
    <r>
      <rPr>
        <sz val="9"/>
        <color theme="0"/>
        <rFont val="Calibri"/>
        <family val="2"/>
        <scheme val="minor"/>
      </rPr>
      <t xml:space="preserve"> 
</t>
    </r>
    <r>
      <rPr>
        <b/>
        <sz val="9"/>
        <color theme="0"/>
        <rFont val="Calibri"/>
        <family val="2"/>
        <scheme val="minor"/>
      </rPr>
      <t xml:space="preserve">
PLEASE</t>
    </r>
    <r>
      <rPr>
        <b/>
        <sz val="10"/>
        <color theme="0"/>
        <rFont val="Calibri"/>
        <family val="2"/>
        <scheme val="minor"/>
      </rPr>
      <t xml:space="preserve"> </t>
    </r>
    <r>
      <rPr>
        <b/>
        <sz val="9"/>
        <color theme="0"/>
        <rFont val="Calibri"/>
        <family val="2"/>
        <scheme val="minor"/>
      </rPr>
      <t>PROVIDE CLEAR ACTIVITY DESCRIPTION DETAILS.  GUIDELINES AND EXAMPLES FOLLOW:</t>
    </r>
    <r>
      <rPr>
        <sz val="10"/>
        <color theme="0"/>
        <rFont val="Calibri"/>
        <family val="2"/>
        <scheme val="minor"/>
      </rPr>
      <t xml:space="preserve">
</t>
    </r>
    <r>
      <rPr>
        <sz val="9"/>
        <color theme="0"/>
        <rFont val="Calibri"/>
        <family val="2"/>
        <scheme val="minor"/>
      </rPr>
      <t xml:space="preserve">1) </t>
    </r>
    <r>
      <rPr>
        <u/>
        <sz val="9"/>
        <color theme="0"/>
        <rFont val="Calibri"/>
        <family val="2"/>
        <scheme val="minor"/>
      </rPr>
      <t>Attending or Hosting Clinics</t>
    </r>
    <r>
      <rPr>
        <sz val="9"/>
        <color theme="0"/>
        <rFont val="Calibri"/>
        <family val="2"/>
        <scheme val="minor"/>
      </rPr>
      <t xml:space="preserve"> - List date of clinic, location of clinic, name of clinic host, clinic topic.  
2) </t>
    </r>
    <r>
      <rPr>
        <u/>
        <sz val="9"/>
        <color theme="0"/>
        <rFont val="Calibri"/>
        <family val="2"/>
        <scheme val="minor"/>
      </rPr>
      <t>Coaching Champion Competitors</t>
    </r>
    <r>
      <rPr>
        <sz val="9"/>
        <color theme="0"/>
        <rFont val="Calibri"/>
        <family val="2"/>
        <scheme val="minor"/>
      </rPr>
      <t xml:space="preserve"> - List event, date, and location, Names of athletes you coached, 
    number of wins and results of their division.  Athletes must be members of USJA.   
3) </t>
    </r>
    <r>
      <rPr>
        <u/>
        <sz val="9"/>
        <color theme="0"/>
        <rFont val="Calibri"/>
        <family val="2"/>
        <scheme val="minor"/>
      </rPr>
      <t>Shiai or Kata Competition</t>
    </r>
    <r>
      <rPr>
        <sz val="9"/>
        <color theme="0"/>
        <rFont val="Calibri"/>
        <family val="2"/>
        <scheme val="minor"/>
      </rPr>
      <t xml:space="preserve"> - List event &amp; date, Name of event host, Name of competitors and division result.  
4) </t>
    </r>
    <r>
      <rPr>
        <u/>
        <sz val="9"/>
        <color theme="0"/>
        <rFont val="Calibri"/>
        <family val="2"/>
        <scheme val="minor"/>
      </rPr>
      <t>Officiating</t>
    </r>
    <r>
      <rPr>
        <sz val="9"/>
        <color theme="0"/>
        <rFont val="Calibri"/>
        <family val="2"/>
        <scheme val="minor"/>
      </rPr>
      <t xml:space="preserve"> - List event, date, location/host, your role (Referee, Judge, Technical Support).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</si>
</sst>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color indexed="8"/>
      <name val="Calibri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Arial"/>
      <family val="2"/>
    </font>
    <font>
      <sz val="12"/>
      <color theme="0"/>
      <name val="Calibri"/>
      <family val="2"/>
      <scheme val="minor"/>
    </font>
    <font>
      <b/>
      <sz val="8"/>
      <color theme="0"/>
      <name val="Arial"/>
      <family val="2"/>
    </font>
    <font>
      <sz val="14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9"/>
      <color theme="0"/>
      <name val="Calibri"/>
      <family val="2"/>
      <scheme val="minor"/>
    </font>
    <font>
      <b/>
      <sz val="12"/>
      <color theme="0"/>
      <name val="Arial"/>
      <family val="2"/>
    </font>
    <font>
      <sz val="10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i/>
      <u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10" fillId="0" borderId="0" xfId="0" applyFont="1"/>
    <xf numFmtId="14" fontId="0" fillId="3" borderId="0" xfId="0" applyNumberFormat="1" applyFill="1" applyProtection="1"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1" fontId="0" fillId="0" borderId="0" xfId="0" applyNumberFormat="1"/>
    <xf numFmtId="0" fontId="4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1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0" borderId="7" xfId="0" applyBorder="1" applyAlignment="1">
      <alignment horizontal="right"/>
    </xf>
    <xf numFmtId="1" fontId="0" fillId="0" borderId="7" xfId="0" applyNumberFormat="1" applyBorder="1" applyAlignment="1">
      <alignment textRotation="45"/>
    </xf>
    <xf numFmtId="1" fontId="0" fillId="4" borderId="7" xfId="0" applyNumberFormat="1" applyFill="1" applyBorder="1" applyAlignment="1">
      <alignment textRotation="45"/>
    </xf>
    <xf numFmtId="0" fontId="0" fillId="0" borderId="7" xfId="0" applyBorder="1" applyAlignment="1">
      <alignment horizontal="right" textRotation="45"/>
    </xf>
    <xf numFmtId="2" fontId="0" fillId="2" borderId="0" xfId="0" applyNumberFormat="1" applyFill="1" applyAlignment="1">
      <alignment horizontal="center" vertical="center"/>
    </xf>
    <xf numFmtId="1" fontId="0" fillId="2" borderId="0" xfId="0" applyNumberFormat="1" applyFill="1"/>
    <xf numFmtId="0" fontId="0" fillId="2" borderId="0" xfId="0" applyFill="1"/>
    <xf numFmtId="0" fontId="0" fillId="0" borderId="4" xfId="0" applyBorder="1" applyAlignment="1">
      <alignment horizontal="right" vertical="center"/>
    </xf>
    <xf numFmtId="0" fontId="7" fillId="2" borderId="0" xfId="0" applyFont="1" applyFill="1" applyAlignment="1">
      <alignment horizontal="center"/>
    </xf>
    <xf numFmtId="0" fontId="11" fillId="0" borderId="0" xfId="0" applyFont="1"/>
    <xf numFmtId="0" fontId="0" fillId="0" borderId="18" xfId="0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5" borderId="16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2" fillId="0" borderId="4" xfId="0" applyFont="1" applyBorder="1" applyAlignment="1">
      <alignment horizontal="right" vertical="center"/>
    </xf>
    <xf numFmtId="0" fontId="11" fillId="5" borderId="16" xfId="0" applyFont="1" applyFill="1" applyBorder="1" applyAlignment="1">
      <alignment horizontal="left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left" vertical="center"/>
    </xf>
    <xf numFmtId="0" fontId="11" fillId="5" borderId="15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4" xfId="0" applyBorder="1" applyAlignment="1" applyProtection="1">
      <alignment wrapText="1"/>
      <protection locked="0"/>
    </xf>
    <xf numFmtId="0" fontId="0" fillId="2" borderId="0" xfId="0" applyFill="1" applyAlignment="1">
      <alignment horizontal="left" vertical="center"/>
    </xf>
    <xf numFmtId="0" fontId="10" fillId="0" borderId="4" xfId="0" applyFont="1" applyBorder="1" applyAlignment="1" applyProtection="1">
      <alignment wrapText="1"/>
      <protection locked="0"/>
    </xf>
    <xf numFmtId="0" fontId="0" fillId="0" borderId="17" xfId="0" applyBorder="1" applyAlignment="1">
      <alignment horizontal="right" wrapText="1"/>
    </xf>
    <xf numFmtId="0" fontId="13" fillId="0" borderId="0" xfId="0" applyFont="1"/>
    <xf numFmtId="14" fontId="0" fillId="0" borderId="4" xfId="0" applyNumberFormat="1" applyBorder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4" fontId="0" fillId="0" borderId="4" xfId="0" applyNumberForma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14" fillId="6" borderId="4" xfId="0" applyFont="1" applyFill="1" applyBorder="1" applyAlignment="1">
      <alignment horizontal="center" vertical="center" wrapText="1"/>
    </xf>
    <xf numFmtId="0" fontId="19" fillId="6" borderId="12" xfId="0" applyFont="1" applyFill="1" applyBorder="1" applyAlignment="1">
      <alignment horizontal="right"/>
    </xf>
    <xf numFmtId="0" fontId="19" fillId="6" borderId="13" xfId="0" applyFont="1" applyFill="1" applyBorder="1" applyAlignment="1">
      <alignment horizontal="right"/>
    </xf>
    <xf numFmtId="0" fontId="21" fillId="0" borderId="0" xfId="0" applyFont="1"/>
    <xf numFmtId="0" fontId="22" fillId="0" borderId="0" xfId="0" applyFont="1"/>
    <xf numFmtId="0" fontId="13" fillId="0" borderId="0" xfId="0" quotePrefix="1" applyFont="1"/>
    <xf numFmtId="0" fontId="25" fillId="0" borderId="0" xfId="0" applyFont="1"/>
    <xf numFmtId="0" fontId="13" fillId="0" borderId="0" xfId="0" applyFont="1" applyAlignment="1">
      <alignment horizontal="left"/>
    </xf>
    <xf numFmtId="0" fontId="23" fillId="0" borderId="0" xfId="0" applyFont="1"/>
    <xf numFmtId="0" fontId="13" fillId="0" borderId="0" xfId="0" quotePrefix="1" applyFont="1" applyAlignment="1">
      <alignment horizontal="left"/>
    </xf>
    <xf numFmtId="0" fontId="14" fillId="6" borderId="4" xfId="0" applyFont="1" applyFill="1" applyBorder="1" applyAlignment="1">
      <alignment horizontal="center" wrapText="1"/>
    </xf>
    <xf numFmtId="0" fontId="14" fillId="6" borderId="0" xfId="0" applyFont="1" applyFill="1" applyAlignment="1">
      <alignment horizontal="center" wrapText="1"/>
    </xf>
    <xf numFmtId="0" fontId="14" fillId="6" borderId="22" xfId="0" applyFont="1" applyFill="1" applyBorder="1" applyAlignment="1">
      <alignment horizontal="center" wrapText="1"/>
    </xf>
    <xf numFmtId="14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right"/>
    </xf>
    <xf numFmtId="0" fontId="21" fillId="0" borderId="0" xfId="0" quotePrefix="1" applyFont="1" applyAlignment="1">
      <alignment horizontal="left"/>
    </xf>
    <xf numFmtId="0" fontId="12" fillId="0" borderId="0" xfId="0" applyFont="1"/>
    <xf numFmtId="0" fontId="24" fillId="0" borderId="0" xfId="0" applyFont="1" applyAlignment="1">
      <alignment horizontal="left"/>
    </xf>
    <xf numFmtId="0" fontId="13" fillId="7" borderId="0" xfId="0" quotePrefix="1" applyFont="1" applyFill="1"/>
    <xf numFmtId="0" fontId="13" fillId="7" borderId="0" xfId="0" applyFont="1" applyFill="1"/>
    <xf numFmtId="0" fontId="34" fillId="0" borderId="0" xfId="0" applyFont="1"/>
    <xf numFmtId="0" fontId="5" fillId="5" borderId="0" xfId="0" applyFont="1" applyFill="1"/>
    <xf numFmtId="0" fontId="13" fillId="5" borderId="0" xfId="0" applyFont="1" applyFill="1"/>
    <xf numFmtId="0" fontId="21" fillId="5" borderId="0" xfId="0" applyFont="1" applyFill="1"/>
    <xf numFmtId="0" fontId="21" fillId="0" borderId="0" xfId="0" applyFont="1" applyAlignment="1">
      <alignment horizontal="left"/>
    </xf>
    <xf numFmtId="0" fontId="24" fillId="0" borderId="0" xfId="0" quotePrefix="1" applyFont="1"/>
    <xf numFmtId="0" fontId="24" fillId="0" borderId="0" xfId="0" applyFont="1"/>
    <xf numFmtId="0" fontId="22" fillId="7" borderId="0" xfId="0" applyFont="1" applyFill="1"/>
    <xf numFmtId="0" fontId="12" fillId="0" borderId="0" xfId="0" quotePrefix="1" applyFont="1" applyAlignment="1">
      <alignment horizontal="left"/>
    </xf>
    <xf numFmtId="0" fontId="21" fillId="0" borderId="0" xfId="0" quotePrefix="1" applyFont="1"/>
    <xf numFmtId="0" fontId="2" fillId="0" borderId="14" xfId="0" applyFont="1" applyBorder="1" applyAlignment="1">
      <alignment horizontal="right" vertical="center"/>
    </xf>
    <xf numFmtId="0" fontId="0" fillId="6" borderId="0" xfId="0" applyFill="1"/>
    <xf numFmtId="0" fontId="0" fillId="6" borderId="6" xfId="0" applyFill="1" applyBorder="1"/>
    <xf numFmtId="0" fontId="0" fillId="6" borderId="5" xfId="0" applyFill="1" applyBorder="1"/>
    <xf numFmtId="0" fontId="0" fillId="4" borderId="4" xfId="0" applyFill="1" applyBorder="1"/>
    <xf numFmtId="0" fontId="0" fillId="0" borderId="4" xfId="0" applyBorder="1"/>
    <xf numFmtId="0" fontId="0" fillId="0" borderId="6" xfId="0" applyBorder="1"/>
    <xf numFmtId="0" fontId="15" fillId="5" borderId="4" xfId="0" applyFont="1" applyFill="1" applyBorder="1"/>
    <xf numFmtId="0" fontId="0" fillId="5" borderId="4" xfId="0" applyFill="1" applyBorder="1"/>
    <xf numFmtId="0" fontId="8" fillId="0" borderId="0" xfId="0" applyFont="1"/>
    <xf numFmtId="0" fontId="7" fillId="0" borderId="0" xfId="0" applyFont="1"/>
    <xf numFmtId="0" fontId="2" fillId="0" borderId="11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quotePrefix="1"/>
    <xf numFmtId="14" fontId="10" fillId="3" borderId="16" xfId="0" applyNumberFormat="1" applyFont="1" applyFill="1" applyBorder="1" applyProtection="1">
      <protection locked="0"/>
    </xf>
    <xf numFmtId="0" fontId="42" fillId="0" borderId="0" xfId="0" quotePrefix="1" applyFont="1"/>
    <xf numFmtId="0" fontId="0" fillId="0" borderId="23" xfId="0" applyBorder="1" applyAlignment="1">
      <alignment vertical="center"/>
    </xf>
    <xf numFmtId="0" fontId="6" fillId="0" borderId="0" xfId="0" applyFont="1" applyAlignment="1">
      <alignment horizontal="left"/>
    </xf>
    <xf numFmtId="0" fontId="20" fillId="6" borderId="13" xfId="0" applyFont="1" applyFill="1" applyBorder="1" applyAlignment="1">
      <alignment vertical="top" wrapText="1"/>
    </xf>
    <xf numFmtId="0" fontId="9" fillId="6" borderId="16" xfId="0" applyFont="1" applyFill="1" applyBorder="1" applyAlignment="1">
      <alignment vertical="top" wrapText="1"/>
    </xf>
    <xf numFmtId="0" fontId="9" fillId="6" borderId="12" xfId="0" applyFont="1" applyFill="1" applyBorder="1" applyAlignment="1">
      <alignment vertical="top" wrapText="1"/>
    </xf>
    <xf numFmtId="0" fontId="9" fillId="6" borderId="0" xfId="0" applyFont="1" applyFill="1" applyAlignment="1">
      <alignment vertical="top" wrapText="1"/>
    </xf>
    <xf numFmtId="0" fontId="9" fillId="6" borderId="21" xfId="0" applyFont="1" applyFill="1" applyBorder="1" applyAlignment="1">
      <alignment vertical="top" wrapText="1"/>
    </xf>
    <xf numFmtId="0" fontId="9" fillId="6" borderId="7" xfId="0" applyFont="1" applyFill="1" applyBorder="1" applyAlignment="1">
      <alignment vertical="top" wrapText="1"/>
    </xf>
    <xf numFmtId="0" fontId="39" fillId="5" borderId="13" xfId="0" quotePrefix="1" applyFont="1" applyFill="1" applyBorder="1" applyAlignment="1">
      <alignment vertical="top" wrapText="1"/>
    </xf>
    <xf numFmtId="0" fontId="35" fillId="5" borderId="5" xfId="0" applyFont="1" applyFill="1" applyBorder="1" applyAlignment="1">
      <alignment vertical="top" wrapText="1"/>
    </xf>
    <xf numFmtId="0" fontId="35" fillId="5" borderId="12" xfId="0" applyFont="1" applyFill="1" applyBorder="1" applyAlignment="1">
      <alignment vertical="top" wrapText="1"/>
    </xf>
    <xf numFmtId="0" fontId="35" fillId="5" borderId="6" xfId="0" applyFont="1" applyFill="1" applyBorder="1" applyAlignment="1">
      <alignment vertical="top" wrapText="1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10" fillId="0" borderId="0" xfId="0" applyFont="1" applyAlignment="1">
      <alignment horizontal="center" vertical="center"/>
    </xf>
    <xf numFmtId="14" fontId="0" fillId="0" borderId="0" xfId="0" applyNumberFormat="1" applyAlignment="1">
      <alignment horizontal="right"/>
    </xf>
    <xf numFmtId="0" fontId="15" fillId="6" borderId="21" xfId="0" quotePrefix="1" applyFont="1" applyFill="1" applyBorder="1"/>
    <xf numFmtId="0" fontId="0" fillId="6" borderId="7" xfId="0" applyFill="1" applyBorder="1"/>
    <xf numFmtId="0" fontId="0" fillId="6" borderId="19" xfId="0" applyFill="1" applyBorder="1"/>
    <xf numFmtId="0" fontId="17" fillId="6" borderId="13" xfId="0" applyFont="1" applyFill="1" applyBorder="1"/>
    <xf numFmtId="0" fontId="17" fillId="6" borderId="16" xfId="0" applyFont="1" applyFill="1" applyBorder="1"/>
    <xf numFmtId="0" fontId="17" fillId="6" borderId="5" xfId="0" applyFont="1" applyFill="1" applyBorder="1"/>
    <xf numFmtId="0" fontId="18" fillId="6" borderId="12" xfId="0" quotePrefix="1" applyFont="1" applyFill="1" applyBorder="1"/>
    <xf numFmtId="0" fontId="18" fillId="6" borderId="0" xfId="0" applyFont="1" applyFill="1"/>
    <xf numFmtId="0" fontId="18" fillId="6" borderId="6" xfId="0" applyFont="1" applyFill="1" applyBorder="1"/>
    <xf numFmtId="0" fontId="14" fillId="6" borderId="12" xfId="0" quotePrefix="1" applyFont="1" applyFill="1" applyBorder="1"/>
    <xf numFmtId="0" fontId="0" fillId="6" borderId="0" xfId="0" applyFill="1"/>
    <xf numFmtId="0" fontId="0" fillId="6" borderId="6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3050373</xdr:colOff>
      <xdr:row>0</xdr:row>
      <xdr:rowOff>70353</xdr:rowOff>
    </xdr:from>
    <xdr:to>
      <xdr:col>3</xdr:col>
      <xdr:colOff>3836757</xdr:colOff>
      <xdr:row>1</xdr:row>
      <xdr:rowOff>618993</xdr:rowOff>
    </xdr:to>
    <xdr:pic>
      <xdr:nvPicPr>
        <xdr:cNvPr id="2182" name="Picture 1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1782" y="70353"/>
          <a:ext cx="786384" cy="773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314325</xdr:colOff>
      <xdr:row>0</xdr:row>
      <xdr:rowOff>0</xdr:rowOff>
    </xdr:from>
    <xdr:to>
      <xdr:col>23</xdr:col>
      <xdr:colOff>171450</xdr:colOff>
      <xdr:row>3</xdr:row>
      <xdr:rowOff>180975</xdr:rowOff>
    </xdr:to>
    <xdr:pic>
      <xdr:nvPicPr>
        <xdr:cNvPr id="1132" name="Picture 4">
          <a:extLst>
            <a:ext uri="{FF2B5EF4-FFF2-40B4-BE49-F238E27FC236}">
              <a16:creationId xmlns:a16="http://schemas.microsoft.com/office/drawing/2014/main" id="{00000000-0008-0000-0100-00006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3925" y="0"/>
          <a:ext cx="7905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D26E1-2CDB-4487-8CF2-C7BCBD10B311}">
  <sheetPr codeName="Sheet1"/>
  <dimension ref="A1:L134"/>
  <sheetViews>
    <sheetView showGridLines="0" showRowColHeaders="0" zoomScaleNormal="100" zoomScaleSheetLayoutView="100" workbookViewId="0"/>
  </sheetViews>
  <sheetFormatPr defaultColWidth="0" defaultRowHeight="12.75" zeroHeight="1" x14ac:dyDescent="0.2"/>
  <cols>
    <col min="1" max="12" width="9.140625" style="44" customWidth="1"/>
    <col min="13" max="16384" width="9.140625" style="44" hidden="1"/>
  </cols>
  <sheetData>
    <row r="1" spans="1:12" s="71" customFormat="1" ht="18.75" x14ac:dyDescent="0.3">
      <c r="A1" s="54"/>
      <c r="B1" s="54"/>
      <c r="C1" s="54"/>
      <c r="D1" s="95" t="s">
        <v>185</v>
      </c>
      <c r="E1" s="54"/>
      <c r="F1" s="54"/>
      <c r="G1" s="54"/>
      <c r="H1" s="54"/>
      <c r="I1" s="54"/>
      <c r="J1" s="54"/>
      <c r="K1" s="54"/>
      <c r="L1" s="54"/>
    </row>
    <row r="2" spans="1:12" s="71" customFormat="1" x14ac:dyDescent="0.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s="71" customFormat="1" ht="15" x14ac:dyDescent="0.25">
      <c r="A3" s="52" t="s">
        <v>0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s="71" customForma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2" ht="15" customHeight="1" x14ac:dyDescent="0.25">
      <c r="A5" s="52" t="s">
        <v>195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5" customHeight="1" x14ac:dyDescent="0.2">
      <c r="A6" s="54" t="s">
        <v>162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2" ht="15" customHeight="1" x14ac:dyDescent="0.2">
      <c r="A7" s="54" t="s">
        <v>163</v>
      </c>
      <c r="B7" s="54"/>
    </row>
    <row r="8" spans="1:12" ht="15" customHeight="1" x14ac:dyDescent="0.2">
      <c r="A8" s="54" t="s">
        <v>196</v>
      </c>
      <c r="B8" s="54"/>
    </row>
    <row r="9" spans="1:12" ht="15" customHeight="1" x14ac:dyDescent="0.2">
      <c r="A9" s="54" t="s">
        <v>198</v>
      </c>
      <c r="B9" s="54"/>
    </row>
    <row r="10" spans="1:12" ht="14.25" customHeight="1" x14ac:dyDescent="0.2">
      <c r="A10" s="54"/>
      <c r="B10" s="54"/>
    </row>
    <row r="11" spans="1:12" ht="15" customHeight="1" x14ac:dyDescent="0.25">
      <c r="A11" s="52" t="s">
        <v>1</v>
      </c>
      <c r="F11" s="53"/>
    </row>
    <row r="12" spans="1:12" ht="15" customHeight="1" x14ac:dyDescent="0.2">
      <c r="A12" s="54" t="s">
        <v>153</v>
      </c>
      <c r="B12" s="54"/>
    </row>
    <row r="13" spans="1:12" s="54" customFormat="1" ht="15" customHeight="1" x14ac:dyDescent="0.2">
      <c r="A13" s="54" t="s">
        <v>152</v>
      </c>
      <c r="B13" s="44"/>
    </row>
    <row r="14" spans="1:12" s="54" customFormat="1" ht="15" customHeight="1" x14ac:dyDescent="0.2">
      <c r="A14" s="54" t="s">
        <v>2</v>
      </c>
      <c r="B14" s="44"/>
    </row>
    <row r="15" spans="1:12" ht="15" customHeight="1" x14ac:dyDescent="0.2">
      <c r="A15" s="54" t="s">
        <v>197</v>
      </c>
      <c r="F15" s="53"/>
    </row>
    <row r="16" spans="1:12" ht="15" customHeight="1" x14ac:dyDescent="0.2">
      <c r="A16" s="54" t="s">
        <v>149</v>
      </c>
      <c r="F16" s="53"/>
    </row>
    <row r="17" spans="1:6" ht="15" customHeight="1" x14ac:dyDescent="0.2">
      <c r="A17" s="54" t="s">
        <v>3</v>
      </c>
      <c r="F17" s="53"/>
    </row>
    <row r="18" spans="1:6" ht="15" customHeight="1" x14ac:dyDescent="0.2">
      <c r="A18" s="54" t="s">
        <v>4</v>
      </c>
      <c r="F18" s="53"/>
    </row>
    <row r="19" spans="1:6" ht="15" customHeight="1" x14ac:dyDescent="0.2">
      <c r="A19" s="54" t="s">
        <v>161</v>
      </c>
      <c r="F19" s="53"/>
    </row>
    <row r="20" spans="1:6" ht="15" customHeight="1" x14ac:dyDescent="0.2">
      <c r="A20" s="54"/>
      <c r="F20" s="53"/>
    </row>
    <row r="21" spans="1:6" ht="15" customHeight="1" x14ac:dyDescent="0.25">
      <c r="A21" s="78" t="s">
        <v>5</v>
      </c>
      <c r="F21" s="53"/>
    </row>
    <row r="22" spans="1:6" ht="15" customHeight="1" x14ac:dyDescent="0.2">
      <c r="A22" s="54" t="s">
        <v>6</v>
      </c>
      <c r="F22" s="53"/>
    </row>
    <row r="23" spans="1:6" ht="15" customHeight="1" x14ac:dyDescent="0.2">
      <c r="A23" s="54" t="s">
        <v>7</v>
      </c>
      <c r="F23" s="53"/>
    </row>
    <row r="24" spans="1:6" ht="15" customHeight="1" x14ac:dyDescent="0.2">
      <c r="A24" s="54" t="s">
        <v>8</v>
      </c>
      <c r="F24" s="53"/>
    </row>
    <row r="25" spans="1:6" ht="15" customHeight="1" x14ac:dyDescent="0.2">
      <c r="A25" s="54" t="s">
        <v>147</v>
      </c>
      <c r="F25" s="53"/>
    </row>
    <row r="26" spans="1:6" ht="15" customHeight="1" x14ac:dyDescent="0.2">
      <c r="A26" s="54" t="s">
        <v>9</v>
      </c>
      <c r="F26" s="53"/>
    </row>
    <row r="27" spans="1:6" ht="15" customHeight="1" x14ac:dyDescent="0.2">
      <c r="A27" s="54" t="s">
        <v>148</v>
      </c>
      <c r="F27" s="53"/>
    </row>
    <row r="28" spans="1:6" ht="15" customHeight="1" x14ac:dyDescent="0.2">
      <c r="A28" s="54" t="s">
        <v>10</v>
      </c>
      <c r="F28" s="53"/>
    </row>
    <row r="29" spans="1:6" ht="15" customHeight="1" x14ac:dyDescent="0.2">
      <c r="A29" s="54" t="s">
        <v>11</v>
      </c>
      <c r="F29" s="53"/>
    </row>
    <row r="30" spans="1:6" s="68" customFormat="1" ht="15" customHeight="1" x14ac:dyDescent="0.2">
      <c r="A30" s="67"/>
      <c r="F30" s="76"/>
    </row>
    <row r="31" spans="1:6" customFormat="1" ht="15" customHeight="1" x14ac:dyDescent="0.25">
      <c r="A31" s="52" t="s">
        <v>12</v>
      </c>
    </row>
    <row r="32" spans="1:6" customFormat="1" ht="15" customHeight="1" x14ac:dyDescent="0.25">
      <c r="A32" s="52"/>
    </row>
    <row r="33" spans="1:7" ht="15" customHeight="1" x14ac:dyDescent="0.25">
      <c r="A33" s="52" t="s">
        <v>13</v>
      </c>
    </row>
    <row r="34" spans="1:7" ht="15" customHeight="1" x14ac:dyDescent="0.2">
      <c r="A34" s="54" t="s">
        <v>14</v>
      </c>
    </row>
    <row r="35" spans="1:7" s="55" customFormat="1" ht="15" customHeight="1" x14ac:dyDescent="0.2">
      <c r="A35" s="54" t="s">
        <v>183</v>
      </c>
      <c r="C35" s="44"/>
      <c r="D35" s="44"/>
      <c r="E35" s="44"/>
      <c r="F35" s="44"/>
    </row>
    <row r="36" spans="1:7" ht="15" customHeight="1" x14ac:dyDescent="0.2">
      <c r="A36" s="54" t="s">
        <v>157</v>
      </c>
      <c r="C36" s="55"/>
      <c r="D36" s="55"/>
      <c r="E36" s="55"/>
      <c r="F36" s="55"/>
    </row>
    <row r="37" spans="1:7" ht="15" customHeight="1" x14ac:dyDescent="0.2">
      <c r="A37" s="54" t="s">
        <v>15</v>
      </c>
    </row>
    <row r="38" spans="1:7" ht="15" customHeight="1" x14ac:dyDescent="0.2">
      <c r="A38" s="54"/>
    </row>
    <row r="39" spans="1:7" ht="15" customHeight="1" x14ac:dyDescent="0.25">
      <c r="A39" s="52" t="s">
        <v>182</v>
      </c>
    </row>
    <row r="40" spans="1:7" ht="15" customHeight="1" x14ac:dyDescent="0.2">
      <c r="A40" s="54" t="s">
        <v>16</v>
      </c>
    </row>
    <row r="41" spans="1:7" ht="15" customHeight="1" x14ac:dyDescent="0.2">
      <c r="A41" s="54" t="s">
        <v>17</v>
      </c>
    </row>
    <row r="42" spans="1:7" ht="15" customHeight="1" x14ac:dyDescent="0.2">
      <c r="A42" s="54" t="s">
        <v>18</v>
      </c>
      <c r="G42" s="44" t="s">
        <v>154</v>
      </c>
    </row>
    <row r="43" spans="1:7" ht="15" customHeight="1" x14ac:dyDescent="0.2">
      <c r="A43" s="54" t="s">
        <v>19</v>
      </c>
    </row>
    <row r="44" spans="1:7" ht="15" customHeight="1" x14ac:dyDescent="0.2">
      <c r="A44" s="54" t="s">
        <v>20</v>
      </c>
    </row>
    <row r="45" spans="1:7" ht="15" customHeight="1" x14ac:dyDescent="0.2"/>
    <row r="46" spans="1:7" customFormat="1" ht="15" customHeight="1" x14ac:dyDescent="0.25">
      <c r="A46" s="72" t="s">
        <v>21</v>
      </c>
    </row>
    <row r="47" spans="1:7" ht="15" customHeight="1" x14ac:dyDescent="0.2">
      <c r="A47" s="58" t="s">
        <v>150</v>
      </c>
    </row>
    <row r="48" spans="1:7" ht="15" customHeight="1" x14ac:dyDescent="0.2">
      <c r="A48" s="58" t="s">
        <v>151</v>
      </c>
    </row>
    <row r="49" spans="1:5" ht="15" customHeight="1" x14ac:dyDescent="0.2">
      <c r="A49" s="58" t="s">
        <v>211</v>
      </c>
    </row>
    <row r="50" spans="1:5" ht="15" customHeight="1" x14ac:dyDescent="0.2">
      <c r="A50" s="58" t="s">
        <v>22</v>
      </c>
    </row>
    <row r="51" spans="1:5" ht="15" customHeight="1" x14ac:dyDescent="0.2"/>
    <row r="52" spans="1:5" customFormat="1" ht="15" customHeight="1" x14ac:dyDescent="0.25">
      <c r="A52" s="73" t="s">
        <v>164</v>
      </c>
    </row>
    <row r="53" spans="1:5" ht="15" customHeight="1" x14ac:dyDescent="0.2">
      <c r="A53" s="58" t="s">
        <v>23</v>
      </c>
    </row>
    <row r="54" spans="1:5" ht="15" customHeight="1" x14ac:dyDescent="0.2">
      <c r="A54" s="54" t="s">
        <v>184</v>
      </c>
    </row>
    <row r="55" spans="1:5" ht="15" customHeight="1" x14ac:dyDescent="0.2">
      <c r="A55" s="54"/>
    </row>
    <row r="56" spans="1:5" customFormat="1" ht="15" customHeight="1" x14ac:dyDescent="0.25">
      <c r="A56" s="52" t="s">
        <v>24</v>
      </c>
    </row>
    <row r="57" spans="1:5" ht="15" customHeight="1" x14ac:dyDescent="0.25">
      <c r="A57" s="78" t="s">
        <v>25</v>
      </c>
    </row>
    <row r="58" spans="1:5" ht="15" customHeight="1" x14ac:dyDescent="0.2">
      <c r="A58" s="58" t="s">
        <v>26</v>
      </c>
    </row>
    <row r="59" spans="1:5" ht="15" customHeight="1" x14ac:dyDescent="0.2">
      <c r="A59" s="58" t="s">
        <v>27</v>
      </c>
    </row>
    <row r="60" spans="1:5" ht="12.75" customHeight="1" x14ac:dyDescent="0.2">
      <c r="A60" s="58"/>
    </row>
    <row r="61" spans="1:5" ht="15" customHeight="1" x14ac:dyDescent="0.25">
      <c r="A61" s="64" t="s">
        <v>174</v>
      </c>
    </row>
    <row r="62" spans="1:5" ht="15" customHeight="1" x14ac:dyDescent="0.2">
      <c r="A62" s="58" t="s">
        <v>28</v>
      </c>
      <c r="D62" s="57"/>
      <c r="E62" s="57"/>
    </row>
    <row r="63" spans="1:5" ht="15" customHeight="1" x14ac:dyDescent="0.2">
      <c r="A63" s="58" t="s">
        <v>146</v>
      </c>
      <c r="D63" s="57"/>
      <c r="E63" s="57"/>
    </row>
    <row r="64" spans="1:5" ht="15" customHeight="1" x14ac:dyDescent="0.2">
      <c r="A64" s="58" t="s">
        <v>171</v>
      </c>
      <c r="D64" s="57"/>
      <c r="E64" s="57"/>
    </row>
    <row r="65" spans="1:5" ht="15" customHeight="1" x14ac:dyDescent="0.2">
      <c r="A65" s="58"/>
      <c r="D65" s="57"/>
      <c r="E65" s="57"/>
    </row>
    <row r="66" spans="1:5" customFormat="1" ht="15" customHeight="1" x14ac:dyDescent="0.25">
      <c r="A66" s="52" t="s">
        <v>168</v>
      </c>
    </row>
    <row r="67" spans="1:5" customFormat="1" ht="15" customHeight="1" x14ac:dyDescent="0.25">
      <c r="A67" s="52"/>
    </row>
    <row r="68" spans="1:5" ht="15" customHeight="1" x14ac:dyDescent="0.25">
      <c r="A68" s="64" t="s">
        <v>31</v>
      </c>
      <c r="C68" s="44" t="s">
        <v>186</v>
      </c>
    </row>
    <row r="69" spans="1:5" ht="15" customHeight="1" x14ac:dyDescent="0.2">
      <c r="A69" s="58" t="s">
        <v>32</v>
      </c>
    </row>
    <row r="70" spans="1:5" ht="15" customHeight="1" x14ac:dyDescent="0.2">
      <c r="A70" s="56" t="s">
        <v>33</v>
      </c>
      <c r="D70" s="57"/>
    </row>
    <row r="71" spans="1:5" ht="15" customHeight="1" x14ac:dyDescent="0.2">
      <c r="A71" s="56" t="s">
        <v>34</v>
      </c>
      <c r="D71" s="57"/>
    </row>
    <row r="72" spans="1:5" ht="15" customHeight="1" x14ac:dyDescent="0.2">
      <c r="A72" s="56"/>
      <c r="D72" s="57"/>
    </row>
    <row r="73" spans="1:5" ht="15" customHeight="1" x14ac:dyDescent="0.25">
      <c r="A73" s="78" t="s">
        <v>35</v>
      </c>
    </row>
    <row r="74" spans="1:5" ht="15" customHeight="1" x14ac:dyDescent="0.2">
      <c r="A74" s="58" t="s">
        <v>36</v>
      </c>
    </row>
    <row r="75" spans="1:5" ht="15" customHeight="1" x14ac:dyDescent="0.2">
      <c r="A75" s="56" t="s">
        <v>37</v>
      </c>
    </row>
    <row r="76" spans="1:5" ht="15" customHeight="1" x14ac:dyDescent="0.2">
      <c r="A76" s="56" t="s">
        <v>38</v>
      </c>
    </row>
    <row r="77" spans="1:5" ht="15" customHeight="1" x14ac:dyDescent="0.2">
      <c r="A77" s="58" t="s">
        <v>39</v>
      </c>
    </row>
    <row r="78" spans="1:5" ht="15" customHeight="1" x14ac:dyDescent="0.2">
      <c r="A78" s="58" t="s">
        <v>40</v>
      </c>
    </row>
    <row r="79" spans="1:5" ht="15" customHeight="1" x14ac:dyDescent="0.2">
      <c r="A79" s="58" t="s">
        <v>41</v>
      </c>
    </row>
    <row r="80" spans="1:5" ht="15" customHeight="1" x14ac:dyDescent="0.2">
      <c r="A80" s="58"/>
    </row>
    <row r="81" spans="1:1" ht="15" customHeight="1" x14ac:dyDescent="0.25">
      <c r="A81" s="52" t="s">
        <v>42</v>
      </c>
    </row>
    <row r="82" spans="1:1" ht="15" customHeight="1" x14ac:dyDescent="0.2">
      <c r="A82" s="58" t="s">
        <v>43</v>
      </c>
    </row>
    <row r="83" spans="1:1" ht="15" customHeight="1" x14ac:dyDescent="0.2">
      <c r="A83" s="58"/>
    </row>
    <row r="84" spans="1:1" customFormat="1" ht="15" customHeight="1" x14ac:dyDescent="0.25">
      <c r="A84" s="52" t="s">
        <v>160</v>
      </c>
    </row>
    <row r="85" spans="1:1" ht="15" customHeight="1" x14ac:dyDescent="0.2">
      <c r="A85" s="56" t="s">
        <v>159</v>
      </c>
    </row>
    <row r="86" spans="1:1" ht="15" customHeight="1" x14ac:dyDescent="0.2">
      <c r="A86" s="56" t="s">
        <v>44</v>
      </c>
    </row>
    <row r="87" spans="1:1" ht="15" customHeight="1" x14ac:dyDescent="0.2">
      <c r="A87" s="56" t="s">
        <v>45</v>
      </c>
    </row>
    <row r="88" spans="1:1" ht="15" customHeight="1" x14ac:dyDescent="0.2">
      <c r="A88" s="56" t="s">
        <v>46</v>
      </c>
    </row>
    <row r="89" spans="1:1" ht="15" customHeight="1" x14ac:dyDescent="0.2">
      <c r="A89" s="56"/>
    </row>
    <row r="90" spans="1:1" ht="15" customHeight="1" x14ac:dyDescent="0.25">
      <c r="A90" s="52" t="s">
        <v>167</v>
      </c>
    </row>
    <row r="91" spans="1:1" ht="15" customHeight="1" x14ac:dyDescent="0.2">
      <c r="A91" s="58" t="s">
        <v>47</v>
      </c>
    </row>
    <row r="92" spans="1:1" ht="15" customHeight="1" x14ac:dyDescent="0.2">
      <c r="A92" s="54" t="s">
        <v>48</v>
      </c>
    </row>
    <row r="93" spans="1:1" ht="15" customHeight="1" x14ac:dyDescent="0.2">
      <c r="A93" s="54" t="s">
        <v>49</v>
      </c>
    </row>
    <row r="94" spans="1:1" ht="15" customHeight="1" x14ac:dyDescent="0.2">
      <c r="A94" s="54"/>
    </row>
    <row r="95" spans="1:1" customFormat="1" ht="15" customHeight="1" x14ac:dyDescent="0.25">
      <c r="A95" s="52" t="s">
        <v>50</v>
      </c>
    </row>
    <row r="96" spans="1:1" ht="15" customHeight="1" x14ac:dyDescent="0.2">
      <c r="A96" s="58" t="s">
        <v>179</v>
      </c>
    </row>
    <row r="97" spans="1:1" ht="15" customHeight="1" x14ac:dyDescent="0.2">
      <c r="A97" s="58" t="s">
        <v>155</v>
      </c>
    </row>
    <row r="98" spans="1:1" ht="15" customHeight="1" x14ac:dyDescent="0.2">
      <c r="A98" s="58" t="s">
        <v>156</v>
      </c>
    </row>
    <row r="99" spans="1:1" ht="15" customHeight="1" x14ac:dyDescent="0.2">
      <c r="A99" s="58"/>
    </row>
    <row r="100" spans="1:1" ht="15" customHeight="1" x14ac:dyDescent="0.25">
      <c r="A100" s="77" t="s">
        <v>170</v>
      </c>
    </row>
    <row r="101" spans="1:1" ht="15" customHeight="1" x14ac:dyDescent="0.2">
      <c r="A101" s="58" t="s">
        <v>175</v>
      </c>
    </row>
    <row r="102" spans="1:1" ht="15" customHeight="1" x14ac:dyDescent="0.2">
      <c r="A102" s="58" t="s">
        <v>178</v>
      </c>
    </row>
    <row r="103" spans="1:1" ht="15" customHeight="1" x14ac:dyDescent="0.2">
      <c r="A103" s="58" t="s">
        <v>158</v>
      </c>
    </row>
    <row r="104" spans="1:1" ht="15" customHeight="1" x14ac:dyDescent="0.2">
      <c r="A104" s="58" t="s">
        <v>181</v>
      </c>
    </row>
    <row r="105" spans="1:1" ht="15" customHeight="1" x14ac:dyDescent="0.2">
      <c r="A105" s="58"/>
    </row>
    <row r="106" spans="1:1" ht="15" customHeight="1" x14ac:dyDescent="0.25">
      <c r="A106" s="77" t="s">
        <v>169</v>
      </c>
    </row>
    <row r="107" spans="1:1" ht="15" customHeight="1" x14ac:dyDescent="0.2">
      <c r="A107" s="58" t="s">
        <v>177</v>
      </c>
    </row>
    <row r="108" spans="1:1" ht="15" customHeight="1" x14ac:dyDescent="0.2">
      <c r="A108" s="58" t="s">
        <v>176</v>
      </c>
    </row>
    <row r="109" spans="1:1" ht="15" customHeight="1" x14ac:dyDescent="0.2">
      <c r="A109" s="58" t="s">
        <v>158</v>
      </c>
    </row>
    <row r="110" spans="1:1" ht="15" customHeight="1" x14ac:dyDescent="0.2">
      <c r="A110" s="58" t="s">
        <v>29</v>
      </c>
    </row>
    <row r="111" spans="1:1" ht="15" customHeight="1" x14ac:dyDescent="0.2">
      <c r="A111" s="58" t="s">
        <v>30</v>
      </c>
    </row>
    <row r="112" spans="1:1" ht="15" customHeight="1" x14ac:dyDescent="0.2">
      <c r="A112" s="58" t="s">
        <v>180</v>
      </c>
    </row>
    <row r="113" spans="1:6" ht="15" customHeight="1" x14ac:dyDescent="0.2"/>
    <row r="114" spans="1:6" customFormat="1" ht="15" customHeight="1" x14ac:dyDescent="0.25">
      <c r="A114" s="69" t="s">
        <v>51</v>
      </c>
      <c r="F114" s="65"/>
    </row>
    <row r="115" spans="1:6" ht="15" customHeight="1" x14ac:dyDescent="0.2">
      <c r="A115" s="58" t="s">
        <v>52</v>
      </c>
    </row>
    <row r="116" spans="1:6" ht="15" customHeight="1" x14ac:dyDescent="0.2">
      <c r="A116" s="58" t="s">
        <v>53</v>
      </c>
    </row>
    <row r="117" spans="1:6" ht="15" customHeight="1" x14ac:dyDescent="0.2">
      <c r="A117" s="58" t="s">
        <v>54</v>
      </c>
    </row>
    <row r="118" spans="1:6" ht="15" customHeight="1" x14ac:dyDescent="0.2">
      <c r="A118" s="58"/>
    </row>
    <row r="119" spans="1:6" customFormat="1" ht="15" customHeight="1" x14ac:dyDescent="0.25">
      <c r="A119" s="52" t="s">
        <v>55</v>
      </c>
    </row>
    <row r="120" spans="1:6" ht="15" customHeight="1" x14ac:dyDescent="0.2">
      <c r="A120" s="66" t="s">
        <v>56</v>
      </c>
    </row>
    <row r="121" spans="1:6" ht="15" customHeight="1" x14ac:dyDescent="0.2">
      <c r="A121" s="56" t="s">
        <v>57</v>
      </c>
    </row>
    <row r="122" spans="1:6" ht="15" customHeight="1" x14ac:dyDescent="0.2">
      <c r="A122" s="56"/>
    </row>
    <row r="123" spans="1:6" customFormat="1" ht="15" customHeight="1" x14ac:dyDescent="0.25">
      <c r="A123" s="69" t="s">
        <v>58</v>
      </c>
    </row>
    <row r="124" spans="1:6" ht="15" customHeight="1" x14ac:dyDescent="0.2">
      <c r="A124" s="74" t="s">
        <v>166</v>
      </c>
    </row>
    <row r="125" spans="1:6" ht="15" customHeight="1" x14ac:dyDescent="0.2">
      <c r="A125" s="58" t="s">
        <v>199</v>
      </c>
    </row>
    <row r="126" spans="1:6" ht="15" customHeight="1" x14ac:dyDescent="0.2">
      <c r="A126" s="58" t="s">
        <v>200</v>
      </c>
      <c r="F126" s="53"/>
    </row>
    <row r="127" spans="1:6" ht="15" customHeight="1" x14ac:dyDescent="0.2">
      <c r="A127" s="58" t="s">
        <v>201</v>
      </c>
      <c r="F127" s="53"/>
    </row>
    <row r="128" spans="1:6" ht="15" customHeight="1" x14ac:dyDescent="0.2">
      <c r="A128" s="54" t="s">
        <v>217</v>
      </c>
    </row>
    <row r="129" spans="1:6" ht="15" customHeight="1" x14ac:dyDescent="0.2">
      <c r="A129" s="54" t="s">
        <v>216</v>
      </c>
    </row>
    <row r="130" spans="1:6" ht="15" customHeight="1" x14ac:dyDescent="0.2">
      <c r="A130" s="75"/>
    </row>
    <row r="131" spans="1:6" ht="15" customHeight="1" x14ac:dyDescent="0.2">
      <c r="A131" s="75" t="s">
        <v>165</v>
      </c>
    </row>
    <row r="132" spans="1:6" ht="15" customHeight="1" x14ac:dyDescent="0.2">
      <c r="A132" s="44" t="s">
        <v>59</v>
      </c>
    </row>
    <row r="133" spans="1:6" ht="15" customHeight="1" x14ac:dyDescent="0.2">
      <c r="A133" s="44" t="s">
        <v>60</v>
      </c>
      <c r="F133" s="53"/>
    </row>
    <row r="134" spans="1:6" ht="15" customHeight="1" x14ac:dyDescent="0.2">
      <c r="A134" s="28" t="s">
        <v>202</v>
      </c>
      <c r="F134" s="53"/>
    </row>
  </sheetData>
  <sheetProtection algorithmName="SHA-512" hashValue="jl7M4lX+6DV/mhCIpF1qnQKqTw6RXVeCW83G3RjUU2D2kG5rjsdaaGNhO8BfkeH2rrJW05+bC964lbE+IV+OZA==" saltValue="iEKHnr3zHXbby/xGOJuRfQ==" spinCount="100000" sheet="1" objects="1" scenarios="1"/>
  <printOptions horizontalCentered="1"/>
  <pageMargins left="0.5" right="0.5" top="0.5" bottom="0.5" header="0.5" footer="0.5"/>
  <pageSetup scale="71" fitToHeight="2" orientation="portrait" horizontalDpi="0" verticalDpi="0" r:id="rId1"/>
  <headerFooter>
    <oddFooter>Page &amp;P</oddFooter>
  </headerFooter>
  <rowBreaks count="1" manualBreakCount="1">
    <brk id="6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L700"/>
  <sheetViews>
    <sheetView showRowColHeaders="0" tabSelected="1" showRuler="0" showWhiteSpace="0" zoomScaleNormal="100" zoomScaleSheetLayoutView="100" workbookViewId="0">
      <selection activeCell="B9" sqref="B9"/>
    </sheetView>
  </sheetViews>
  <sheetFormatPr defaultColWidth="0" defaultRowHeight="15" zeroHeight="1" x14ac:dyDescent="0.25"/>
  <cols>
    <col min="1" max="1" width="11.85546875" customWidth="1"/>
    <col min="2" max="2" width="24" customWidth="1"/>
    <col min="3" max="3" width="8.5703125" customWidth="1"/>
    <col min="4" max="4" width="59.28515625" style="7" customWidth="1"/>
    <col min="5" max="5" width="6.28515625" hidden="1" customWidth="1"/>
    <col min="6" max="6" width="9.140625" hidden="1" customWidth="1"/>
    <col min="7" max="7" width="31.5703125" hidden="1" customWidth="1"/>
    <col min="8" max="8" width="6.42578125" hidden="1" customWidth="1"/>
    <col min="9" max="9" width="45.85546875" style="39" hidden="1" customWidth="1"/>
    <col min="10" max="10" width="24.7109375" hidden="1" customWidth="1"/>
    <col min="11" max="11" width="2" hidden="1" customWidth="1"/>
    <col min="12" max="12" width="16.140625" hidden="1" customWidth="1"/>
    <col min="13" max="16384" width="9.140625" hidden="1"/>
  </cols>
  <sheetData>
    <row r="1" spans="1:12" ht="18" customHeight="1" x14ac:dyDescent="0.25">
      <c r="A1" s="98" t="s">
        <v>218</v>
      </c>
      <c r="B1" s="99"/>
      <c r="C1" s="99"/>
      <c r="D1" s="99"/>
      <c r="F1" s="23">
        <f ca="1">IF(B7&lt;1,0,((YEAR(TODAY())-YEAR(B7))*12)+(MONTH(TODAY())-MONTH(B7))+((DAY(TODAY())-DAY(B7))/30))</f>
        <v>0</v>
      </c>
      <c r="G1" t="s">
        <v>61</v>
      </c>
      <c r="K1" s="24">
        <f ca="1">ROUNDDOWN(F2,0)</f>
        <v>0</v>
      </c>
      <c r="L1" t="s">
        <v>62</v>
      </c>
    </row>
    <row r="2" spans="1:12" ht="84.6" customHeight="1" x14ac:dyDescent="0.25">
      <c r="A2" s="100"/>
      <c r="B2" s="101"/>
      <c r="C2" s="101"/>
      <c r="D2" s="101"/>
      <c r="F2" s="23">
        <f ca="1">F1/12</f>
        <v>0</v>
      </c>
      <c r="G2" t="s">
        <v>63</v>
      </c>
      <c r="K2" s="25">
        <f ca="1">ROUNDDOWN((F2-K1)*12,0)</f>
        <v>0</v>
      </c>
      <c r="L2" t="s">
        <v>64</v>
      </c>
    </row>
    <row r="3" spans="1:12" ht="12" customHeight="1" x14ac:dyDescent="0.25">
      <c r="A3" s="100"/>
      <c r="B3" s="101"/>
      <c r="C3" s="101"/>
      <c r="D3" s="101"/>
      <c r="F3" s="14"/>
    </row>
    <row r="4" spans="1:12" ht="15" customHeight="1" x14ac:dyDescent="0.25">
      <c r="A4" s="102"/>
      <c r="B4" s="103"/>
      <c r="C4" s="103"/>
      <c r="D4" s="103"/>
      <c r="F4" s="41" t="e">
        <f ca="1">IF(F2&gt;=INDEX(TIGANDPOINTS,(MATCH(B6,RANKS,0)),7),"D",IF(F2&gt;=INDEX(TIGANDPOINTS,(MATCH(B6,RANKS,0)),5),"C",IF(F2&gt;=INDEX(TIGANDPOINTS,(MATCH(B6,RANKS,0)),3),"B",IF(F2&gt;=INDEX(TIGANDPOINTS,(MATCH(B6,RANKS,0)),1),"A","Did Not Meet Standard"))))</f>
        <v>#N/A</v>
      </c>
      <c r="G4" s="7" t="s">
        <v>65</v>
      </c>
      <c r="H4" s="18" t="e">
        <f ca="1">IF(F2&gt;=INDEX(TIGANDPOINTS,(MATCH(B6,RANKS,0)),7),"7",IF(F2&gt;=INDEX(TIGANDPOINTS,(MATCH(B6,RANKS,0)),5),"5",IF(F2&gt;=INDEX(TIGANDPOINTS,(MATCH(B6,RANKS,0)),3),"3",IF(F2&gt;=INDEX(TIGANDPOINTS,(MATCH(B6,RANKS,0)),1),"1","1"))))</f>
        <v>#N/A</v>
      </c>
      <c r="J4" s="12"/>
    </row>
    <row r="5" spans="1:12" x14ac:dyDescent="0.25">
      <c r="A5" s="63" t="s">
        <v>66</v>
      </c>
      <c r="B5" s="30"/>
      <c r="C5" s="104" t="s">
        <v>172</v>
      </c>
      <c r="D5" s="105"/>
      <c r="F5" s="18" t="str">
        <f>IF(ISERROR(INDEX(RANKS,(MATCH(B6,RANKS,0)+1))),"",INDEX(RANKS,(MATCH(B6,RANKS,0)+1)))</f>
        <v/>
      </c>
    </row>
    <row r="6" spans="1:12" x14ac:dyDescent="0.25">
      <c r="A6" s="26" t="s">
        <v>67</v>
      </c>
      <c r="B6" s="30"/>
      <c r="C6" s="106"/>
      <c r="D6" s="107"/>
      <c r="I6" s="92"/>
    </row>
    <row r="7" spans="1:12" x14ac:dyDescent="0.25">
      <c r="A7" s="43" t="s">
        <v>68</v>
      </c>
      <c r="B7" s="62"/>
      <c r="C7" s="106"/>
      <c r="D7" s="107"/>
    </row>
    <row r="8" spans="1:12" ht="30" x14ac:dyDescent="0.25">
      <c r="A8" s="59" t="s">
        <v>69</v>
      </c>
      <c r="B8" s="60" t="s">
        <v>70</v>
      </c>
      <c r="C8" s="49" t="s">
        <v>71</v>
      </c>
      <c r="D8" s="61" t="s">
        <v>72</v>
      </c>
    </row>
    <row r="9" spans="1:12" x14ac:dyDescent="0.25">
      <c r="A9" s="45"/>
      <c r="B9" s="40"/>
      <c r="C9" s="46"/>
      <c r="D9" s="42"/>
      <c r="E9" s="25" t="str">
        <f t="shared" ref="E9:E72" si="0">IF(A9&gt;0,YEAR(A9),"")</f>
        <v/>
      </c>
      <c r="F9" s="25" t="str">
        <f t="array" ref="F9">IF(ISNA(INDEX(POINTYEARS,MATCH(0,COUNTIF($F$8:F8,POINTYEARS),0))),"",INDEX(POINTYEARS,MATCH(0,COUNTIF($F$8:F8,POINTYEARS),0)))</f>
        <v/>
      </c>
      <c r="G9" t="str">
        <f t="shared" ref="G9:G38" si="1">IF(AND(C9&gt;0,A9=""),"Please enter a valid date.","")</f>
        <v/>
      </c>
      <c r="I9" s="39" t="s">
        <v>73</v>
      </c>
    </row>
    <row r="10" spans="1:12" x14ac:dyDescent="0.25">
      <c r="A10" s="45"/>
      <c r="B10" s="40"/>
      <c r="C10" s="46"/>
      <c r="D10" s="42"/>
      <c r="E10" s="25" t="str">
        <f t="shared" si="0"/>
        <v/>
      </c>
      <c r="F10" s="25" t="str">
        <f t="array" ref="F10">IF(ISNA(INDEX(POINTYEARS,MATCH(0,COUNTIF($F$8:F9,POINTYEARS),0))),"",INDEX(POINTYEARS,MATCH(0,COUNTIF($F$8:F9,POINTYEARS),0)))</f>
        <v/>
      </c>
      <c r="G10" t="str">
        <f t="shared" si="1"/>
        <v/>
      </c>
      <c r="I10" s="39" t="s">
        <v>74</v>
      </c>
    </row>
    <row r="11" spans="1:12" x14ac:dyDescent="0.25">
      <c r="A11" s="45"/>
      <c r="B11" s="40"/>
      <c r="C11" s="46"/>
      <c r="D11" s="42"/>
      <c r="E11" s="25" t="str">
        <f>IF(A11&gt;0,YEAR(A11),"")</f>
        <v/>
      </c>
      <c r="F11" s="25" t="str">
        <f t="array" ref="F11">IF(ISNA(INDEX(POINTYEARS,MATCH(0,COUNTIF($F$8:F10,POINTYEARS),0))),"",INDEX(POINTYEARS,MATCH(0,COUNTIF($F$8:F10,POINTYEARS),0)))</f>
        <v/>
      </c>
      <c r="G11" t="str">
        <f>IF(AND(C11&gt;0,A11=""),"Please enter a valid date.","")</f>
        <v/>
      </c>
      <c r="I11" s="39" t="s">
        <v>190</v>
      </c>
    </row>
    <row r="12" spans="1:12" x14ac:dyDescent="0.25">
      <c r="A12" s="45"/>
      <c r="B12" s="40"/>
      <c r="C12" s="46"/>
      <c r="D12" s="42"/>
      <c r="E12" s="25" t="str">
        <f t="shared" si="0"/>
        <v/>
      </c>
      <c r="F12" s="25" t="str">
        <f t="array" ref="F12">IF(ISNA(INDEX(POINTYEARS,MATCH(0,COUNTIF($F$8:F11,POINTYEARS),0))),"",INDEX(POINTYEARS,MATCH(0,COUNTIF($F$8:F11,POINTYEARS),0)))</f>
        <v/>
      </c>
      <c r="G12" t="str">
        <f t="shared" si="1"/>
        <v/>
      </c>
      <c r="I12" s="39" t="s">
        <v>75</v>
      </c>
    </row>
    <row r="13" spans="1:12" x14ac:dyDescent="0.25">
      <c r="A13" s="45"/>
      <c r="B13" s="40"/>
      <c r="C13" s="46"/>
      <c r="D13" s="42"/>
      <c r="E13" s="25" t="str">
        <f t="shared" si="0"/>
        <v/>
      </c>
      <c r="F13" s="25" t="str">
        <f t="array" ref="F13">IF(ISNA(INDEX(POINTYEARS,MATCH(0,COUNTIF($F$8:F12,POINTYEARS),0))),"",INDEX(POINTYEARS,MATCH(0,COUNTIF($F$8:F12,POINTYEARS),0)))</f>
        <v/>
      </c>
      <c r="G13" t="str">
        <f t="shared" si="1"/>
        <v/>
      </c>
      <c r="I13" s="39" t="s">
        <v>187</v>
      </c>
    </row>
    <row r="14" spans="1:12" x14ac:dyDescent="0.25">
      <c r="A14" s="45"/>
      <c r="B14" s="40"/>
      <c r="C14" s="46"/>
      <c r="D14" s="42"/>
      <c r="E14" s="25" t="str">
        <f t="shared" si="0"/>
        <v/>
      </c>
      <c r="F14" s="25" t="str">
        <f t="array" ref="F14">IF(ISNA(INDEX(POINTYEARS,MATCH(0,COUNTIF($F$8:F13,POINTYEARS),0))),"",INDEX(POINTYEARS,MATCH(0,COUNTIF($F$8:F13,POINTYEARS),0)))</f>
        <v/>
      </c>
      <c r="G14" t="str">
        <f t="shared" si="1"/>
        <v/>
      </c>
      <c r="I14" s="39" t="s">
        <v>76</v>
      </c>
    </row>
    <row r="15" spans="1:12" x14ac:dyDescent="0.25">
      <c r="A15" s="45"/>
      <c r="B15" s="40"/>
      <c r="C15" s="46"/>
      <c r="D15" s="42"/>
      <c r="E15" s="25" t="str">
        <f t="shared" si="0"/>
        <v/>
      </c>
      <c r="F15" s="25" t="str">
        <f t="array" ref="F15">IF(ISNA(INDEX(POINTYEARS,MATCH(0,COUNTIF($F$8:F14,POINTYEARS),0))),"",INDEX(POINTYEARS,MATCH(0,COUNTIF($F$8:F14,POINTYEARS),0)))</f>
        <v/>
      </c>
      <c r="G15" t="str">
        <f t="shared" si="1"/>
        <v/>
      </c>
      <c r="I15" s="39" t="s">
        <v>188</v>
      </c>
    </row>
    <row r="16" spans="1:12" x14ac:dyDescent="0.25">
      <c r="A16" s="45"/>
      <c r="B16" s="40"/>
      <c r="C16" s="46"/>
      <c r="D16" s="42"/>
      <c r="E16" s="25" t="str">
        <f t="shared" si="0"/>
        <v/>
      </c>
      <c r="F16" s="25" t="str">
        <f t="array" ref="F16">IF(ISNA(INDEX(POINTYEARS,MATCH(0,COUNTIF($F$8:F15,POINTYEARS),0))),"",INDEX(POINTYEARS,MATCH(0,COUNTIF($F$8:F15,POINTYEARS),0)))</f>
        <v/>
      </c>
      <c r="G16" t="str">
        <f t="shared" si="1"/>
        <v/>
      </c>
      <c r="I16" s="39" t="s">
        <v>189</v>
      </c>
    </row>
    <row r="17" spans="1:9" x14ac:dyDescent="0.25">
      <c r="A17" s="45"/>
      <c r="B17" s="40"/>
      <c r="C17" s="46"/>
      <c r="D17" s="42"/>
      <c r="E17" s="25" t="str">
        <f t="shared" si="0"/>
        <v/>
      </c>
      <c r="F17" s="25" t="str">
        <f t="array" ref="F17">IF(ISNA(INDEX(POINTYEARS,MATCH(0,COUNTIF($F$8:F16,POINTYEARS),0))),"",INDEX(POINTYEARS,MATCH(0,COUNTIF($F$8:F16,POINTYEARS),0)))</f>
        <v/>
      </c>
      <c r="G17" t="str">
        <f t="shared" si="1"/>
        <v/>
      </c>
      <c r="I17" s="39" t="s">
        <v>77</v>
      </c>
    </row>
    <row r="18" spans="1:9" x14ac:dyDescent="0.25">
      <c r="A18" s="45"/>
      <c r="B18" s="40"/>
      <c r="C18" s="46"/>
      <c r="D18" s="42"/>
      <c r="E18" s="25" t="str">
        <f t="shared" si="0"/>
        <v/>
      </c>
      <c r="F18" s="25" t="str">
        <f t="array" ref="F18">IF(ISNA(INDEX(POINTYEARS,MATCH(0,COUNTIF($F$8:F17,POINTYEARS),0))),"",INDEX(POINTYEARS,MATCH(0,COUNTIF($F$8:F17,POINTYEARS),0)))</f>
        <v/>
      </c>
      <c r="G18" t="str">
        <f t="shared" si="1"/>
        <v/>
      </c>
      <c r="I18" s="39" t="s">
        <v>78</v>
      </c>
    </row>
    <row r="19" spans="1:9" x14ac:dyDescent="0.25">
      <c r="A19" s="45"/>
      <c r="B19" s="40"/>
      <c r="C19" s="46"/>
      <c r="D19" s="42"/>
      <c r="E19" s="25" t="str">
        <f t="shared" si="0"/>
        <v/>
      </c>
      <c r="F19" s="25" t="str">
        <f t="array" ref="F19">IF(ISNA(INDEX(POINTYEARS,MATCH(0,COUNTIF($F$8:F18,POINTYEARS),0))),"",INDEX(POINTYEARS,MATCH(0,COUNTIF($F$8:F18,POINTYEARS),0)))</f>
        <v/>
      </c>
      <c r="G19" t="str">
        <f t="shared" si="1"/>
        <v/>
      </c>
      <c r="I19" s="39" t="s">
        <v>79</v>
      </c>
    </row>
    <row r="20" spans="1:9" x14ac:dyDescent="0.25">
      <c r="A20" s="45"/>
      <c r="B20" s="40"/>
      <c r="C20" s="46"/>
      <c r="D20" s="42"/>
      <c r="E20" s="25" t="str">
        <f t="shared" si="0"/>
        <v/>
      </c>
      <c r="F20" s="25" t="str">
        <f t="array" ref="F20">IF(ISNA(INDEX(POINTYEARS,MATCH(0,COUNTIF($F$8:F19,POINTYEARS),0))),"",INDEX(POINTYEARS,MATCH(0,COUNTIF($F$8:F19,POINTYEARS),0)))</f>
        <v/>
      </c>
      <c r="G20" t="str">
        <f t="shared" si="1"/>
        <v/>
      </c>
      <c r="I20" s="39" t="s">
        <v>80</v>
      </c>
    </row>
    <row r="21" spans="1:9" x14ac:dyDescent="0.25">
      <c r="A21" s="45"/>
      <c r="B21" s="40"/>
      <c r="C21" s="46"/>
      <c r="D21" s="42"/>
      <c r="E21" s="25" t="str">
        <f t="shared" si="0"/>
        <v/>
      </c>
      <c r="F21" s="25" t="str">
        <f t="array" ref="F21">IF(ISNA(INDEX(POINTYEARS,MATCH(0,COUNTIF($F$8:F20,POINTYEARS),0))),"",INDEX(POINTYEARS,MATCH(0,COUNTIF($F$8:F20,POINTYEARS),0)))</f>
        <v/>
      </c>
      <c r="G21" t="str">
        <f t="shared" si="1"/>
        <v/>
      </c>
      <c r="I21" s="39" t="s">
        <v>81</v>
      </c>
    </row>
    <row r="22" spans="1:9" x14ac:dyDescent="0.25">
      <c r="A22" s="45"/>
      <c r="B22" s="40"/>
      <c r="C22" s="46"/>
      <c r="D22" s="42"/>
      <c r="E22" s="25" t="str">
        <f t="shared" si="0"/>
        <v/>
      </c>
      <c r="F22" s="25" t="str">
        <f t="array" ref="F22">IF(ISNA(INDEX(POINTYEARS,MATCH(0,COUNTIF($F$8:F21,POINTYEARS),0))),"",INDEX(POINTYEARS,MATCH(0,COUNTIF($F$8:F21,POINTYEARS),0)))</f>
        <v/>
      </c>
      <c r="G22" t="str">
        <f t="shared" si="1"/>
        <v/>
      </c>
      <c r="I22" s="39" t="s">
        <v>82</v>
      </c>
    </row>
    <row r="23" spans="1:9" x14ac:dyDescent="0.25">
      <c r="A23" s="45"/>
      <c r="B23" s="40"/>
      <c r="C23" s="46"/>
      <c r="D23" s="42"/>
      <c r="E23" s="25" t="str">
        <f t="shared" si="0"/>
        <v/>
      </c>
      <c r="F23" s="25" t="str">
        <f t="array" ref="F23">IF(ISNA(INDEX(POINTYEARS,MATCH(0,COUNTIF($F$8:F22,POINTYEARS),0))),"",INDEX(POINTYEARS,MATCH(0,COUNTIF($F$8:F22,POINTYEARS),0)))</f>
        <v/>
      </c>
      <c r="G23" t="str">
        <f t="shared" si="1"/>
        <v/>
      </c>
      <c r="I23" s="39" t="s">
        <v>83</v>
      </c>
    </row>
    <row r="24" spans="1:9" x14ac:dyDescent="0.25">
      <c r="A24" s="45"/>
      <c r="B24" s="40"/>
      <c r="C24" s="46"/>
      <c r="D24" s="42"/>
      <c r="E24" s="25" t="str">
        <f t="shared" si="0"/>
        <v/>
      </c>
      <c r="F24" s="25" t="str">
        <f t="array" ref="F24">IF(ISNA(INDEX(POINTYEARS,MATCH(0,COUNTIF($F$8:F23,POINTYEARS),0))),"",INDEX(POINTYEARS,MATCH(0,COUNTIF($F$8:F23,POINTYEARS),0)))</f>
        <v/>
      </c>
      <c r="G24" t="str">
        <f t="shared" si="1"/>
        <v/>
      </c>
      <c r="I24" s="39" t="s">
        <v>84</v>
      </c>
    </row>
    <row r="25" spans="1:9" x14ac:dyDescent="0.25">
      <c r="A25" s="45"/>
      <c r="B25" s="40"/>
      <c r="C25" s="46"/>
      <c r="D25" s="42"/>
      <c r="E25" s="25" t="str">
        <f>IF(A25&gt;0,YEAR(A25),"")</f>
        <v/>
      </c>
      <c r="F25" s="25" t="str">
        <f t="array" ref="F25">IF(ISNA(INDEX(POINTYEARS,MATCH(0,COUNTIF($F$8:F24,POINTYEARS),0))),"",INDEX(POINTYEARS,MATCH(0,COUNTIF($F$8:F24,POINTYEARS),0)))</f>
        <v/>
      </c>
      <c r="G25" t="str">
        <f>IF(AND(C25&gt;0,A25=""),"Please enter a valid date.","")</f>
        <v/>
      </c>
      <c r="I25" s="39" t="s">
        <v>85</v>
      </c>
    </row>
    <row r="26" spans="1:9" x14ac:dyDescent="0.25">
      <c r="A26" s="45"/>
      <c r="B26" s="40"/>
      <c r="C26" s="46"/>
      <c r="D26" s="42"/>
      <c r="E26" s="25" t="str">
        <f>IF(A26&gt;0,YEAR(A26),"")</f>
        <v/>
      </c>
      <c r="F26" s="25" t="str">
        <f t="array" ref="F26">IF(ISNA(INDEX(POINTYEARS,MATCH(0,COUNTIF($F$8:F25,POINTYEARS),0))),"",INDEX(POINTYEARS,MATCH(0,COUNTIF($F$8:F25,POINTYEARS),0)))</f>
        <v/>
      </c>
      <c r="G26" t="str">
        <f>IF(AND(C26&gt;0,A26=""),"Please enter a valid date.","")</f>
        <v/>
      </c>
      <c r="I26" s="39" t="s">
        <v>86</v>
      </c>
    </row>
    <row r="27" spans="1:9" x14ac:dyDescent="0.25">
      <c r="A27" s="45"/>
      <c r="B27" s="40"/>
      <c r="C27" s="46"/>
      <c r="D27" s="42"/>
      <c r="E27" s="25" t="str">
        <f t="shared" si="0"/>
        <v/>
      </c>
      <c r="F27" s="25" t="str">
        <f t="array" ref="F27">IF(ISNA(INDEX(POINTYEARS,MATCH(0,COUNTIF($F$8:F26,POINTYEARS),0))),"",INDEX(POINTYEARS,MATCH(0,COUNTIF($F$8:F26,POINTYEARS),0)))</f>
        <v/>
      </c>
      <c r="G27" t="str">
        <f t="shared" si="1"/>
        <v/>
      </c>
      <c r="I27" s="39" t="s">
        <v>87</v>
      </c>
    </row>
    <row r="28" spans="1:9" x14ac:dyDescent="0.25">
      <c r="A28" s="45"/>
      <c r="B28" s="40"/>
      <c r="C28" s="46"/>
      <c r="D28" s="40"/>
      <c r="E28" s="25" t="str">
        <f t="shared" si="0"/>
        <v/>
      </c>
      <c r="F28" s="25" t="str">
        <f t="array" ref="F28">IF(ISNA(INDEX(POINTYEARS,MATCH(0,COUNTIF($F$8:F27,POINTYEARS),0))),"",INDEX(POINTYEARS,MATCH(0,COUNTIF($F$8:F27,POINTYEARS),0)))</f>
        <v/>
      </c>
      <c r="G28" t="str">
        <f t="shared" si="1"/>
        <v/>
      </c>
      <c r="I28" s="39" t="s">
        <v>88</v>
      </c>
    </row>
    <row r="29" spans="1:9" x14ac:dyDescent="0.25">
      <c r="A29" s="47"/>
      <c r="B29" s="40"/>
      <c r="C29" s="48"/>
      <c r="D29" s="42"/>
      <c r="E29" s="25" t="str">
        <f t="shared" si="0"/>
        <v/>
      </c>
      <c r="F29" s="25" t="str">
        <f t="array" ref="F29">IF(ISNA(INDEX(POINTYEARS,MATCH(0,COUNTIF($F$8:F28,POINTYEARS),0))),"",INDEX(POINTYEARS,MATCH(0,COUNTIF($F$8:F28,POINTYEARS),0)))</f>
        <v/>
      </c>
      <c r="G29" t="str">
        <f t="shared" si="1"/>
        <v/>
      </c>
      <c r="I29" s="39" t="s">
        <v>89</v>
      </c>
    </row>
    <row r="30" spans="1:9" x14ac:dyDescent="0.25">
      <c r="A30" s="47"/>
      <c r="B30" s="40"/>
      <c r="C30" s="48"/>
      <c r="D30" s="42"/>
      <c r="E30" s="25" t="str">
        <f t="shared" si="0"/>
        <v/>
      </c>
      <c r="F30" s="25" t="str">
        <f t="array" ref="F30">IF(ISNA(INDEX(POINTYEARS,MATCH(0,COUNTIF($F$8:F29,POINTYEARS),0))),"",INDEX(POINTYEARS,MATCH(0,COUNTIF($F$8:F29,POINTYEARS),0)))</f>
        <v/>
      </c>
      <c r="G30" t="str">
        <f t="shared" si="1"/>
        <v/>
      </c>
      <c r="I30" s="39" t="s">
        <v>90</v>
      </c>
    </row>
    <row r="31" spans="1:9" x14ac:dyDescent="0.25">
      <c r="A31" s="47"/>
      <c r="B31" s="40"/>
      <c r="C31" s="48"/>
      <c r="D31" s="42"/>
      <c r="E31" s="25" t="str">
        <f t="shared" si="0"/>
        <v/>
      </c>
      <c r="F31" s="25" t="str">
        <f t="array" ref="F31">IF(ISNA(INDEX(POINTYEARS,MATCH(0,COUNTIF($F$8:F30,POINTYEARS),0))),"",INDEX(POINTYEARS,MATCH(0,COUNTIF($F$8:F30,POINTYEARS),0)))</f>
        <v/>
      </c>
      <c r="G31" t="str">
        <f t="shared" si="1"/>
        <v/>
      </c>
      <c r="I31" s="39" t="s">
        <v>91</v>
      </c>
    </row>
    <row r="32" spans="1:9" x14ac:dyDescent="0.25">
      <c r="A32" s="47"/>
      <c r="B32" s="40"/>
      <c r="C32" s="48"/>
      <c r="D32" s="42"/>
      <c r="E32" s="25" t="str">
        <f t="shared" si="0"/>
        <v/>
      </c>
      <c r="F32" s="25" t="str">
        <f t="array" ref="F32">IF(ISNA(INDEX(POINTYEARS,MATCH(0,COUNTIF($F$8:F31,POINTYEARS),0))),"",INDEX(POINTYEARS,MATCH(0,COUNTIF($F$8:F31,POINTYEARS),0)))</f>
        <v/>
      </c>
      <c r="G32" t="str">
        <f t="shared" si="1"/>
        <v/>
      </c>
      <c r="I32" s="39" t="s">
        <v>92</v>
      </c>
    </row>
    <row r="33" spans="1:9" x14ac:dyDescent="0.25">
      <c r="A33" s="47"/>
      <c r="B33" s="40"/>
      <c r="C33" s="48"/>
      <c r="D33" s="42"/>
      <c r="E33" s="25" t="str">
        <f t="shared" si="0"/>
        <v/>
      </c>
      <c r="F33" s="25" t="str">
        <f t="array" ref="F33">IF(ISNA(INDEX(POINTYEARS,MATCH(0,COUNTIF($F$8:F32,POINTYEARS),0))),"",INDEX(POINTYEARS,MATCH(0,COUNTIF($F$8:F32,POINTYEARS),0)))</f>
        <v/>
      </c>
      <c r="G33" t="str">
        <f t="shared" si="1"/>
        <v/>
      </c>
      <c r="I33" s="39" t="s">
        <v>93</v>
      </c>
    </row>
    <row r="34" spans="1:9" x14ac:dyDescent="0.25">
      <c r="A34" s="47"/>
      <c r="B34" s="40"/>
      <c r="C34" s="48"/>
      <c r="D34" s="42"/>
      <c r="E34" s="25" t="str">
        <f t="shared" si="0"/>
        <v/>
      </c>
      <c r="F34" s="25" t="str">
        <f t="array" ref="F34">IF(ISNA(INDEX(POINTYEARS,MATCH(0,COUNTIF($F$8:F33,POINTYEARS),0))),"",INDEX(POINTYEARS,MATCH(0,COUNTIF($F$8:F33,POINTYEARS),0)))</f>
        <v/>
      </c>
      <c r="G34" t="str">
        <f t="shared" si="1"/>
        <v/>
      </c>
      <c r="I34" s="39" t="s">
        <v>191</v>
      </c>
    </row>
    <row r="35" spans="1:9" x14ac:dyDescent="0.25">
      <c r="A35" s="47"/>
      <c r="B35" s="40"/>
      <c r="C35" s="48"/>
      <c r="D35" s="42"/>
      <c r="E35" s="25" t="str">
        <f t="shared" si="0"/>
        <v/>
      </c>
      <c r="F35" s="25" t="str">
        <f t="array" ref="F35">IF(ISNA(INDEX(POINTYEARS,MATCH(0,COUNTIF($F$8:F34,POINTYEARS),0))),"",INDEX(POINTYEARS,MATCH(0,COUNTIF($F$8:F34,POINTYEARS),0)))</f>
        <v/>
      </c>
      <c r="G35" t="str">
        <f t="shared" si="1"/>
        <v/>
      </c>
      <c r="I35" t="s">
        <v>215</v>
      </c>
    </row>
    <row r="36" spans="1:9" x14ac:dyDescent="0.25">
      <c r="A36" s="47"/>
      <c r="B36" s="40"/>
      <c r="C36" s="48"/>
      <c r="D36" s="42"/>
      <c r="E36" s="25" t="str">
        <f t="shared" si="0"/>
        <v/>
      </c>
      <c r="F36" s="25" t="str">
        <f t="array" ref="F36">IF(ISNA(INDEX(POINTYEARS,MATCH(0,COUNTIF($F$8:F35,POINTYEARS),0))),"",INDEX(POINTYEARS,MATCH(0,COUNTIF($F$8:F35,POINTYEARS),0)))</f>
        <v/>
      </c>
      <c r="G36" t="str">
        <f t="shared" si="1"/>
        <v/>
      </c>
      <c r="I36" t="s">
        <v>94</v>
      </c>
    </row>
    <row r="37" spans="1:9" x14ac:dyDescent="0.25">
      <c r="A37" s="47"/>
      <c r="B37" s="40"/>
      <c r="C37" s="48"/>
      <c r="D37" s="42"/>
      <c r="E37" s="25" t="str">
        <f t="shared" si="0"/>
        <v/>
      </c>
      <c r="F37" s="25" t="str">
        <f t="array" ref="F37">IF(ISNA(INDEX(POINTYEARS,MATCH(0,COUNTIF($F$8:F36,POINTYEARS),0))),"",INDEX(POINTYEARS,MATCH(0,COUNTIF($F$8:F36,POINTYEARS),0)))</f>
        <v/>
      </c>
      <c r="G37" t="str">
        <f t="shared" si="1"/>
        <v/>
      </c>
    </row>
    <row r="38" spans="1:9" x14ac:dyDescent="0.25">
      <c r="A38" s="47"/>
      <c r="B38" s="40"/>
      <c r="C38" s="48"/>
      <c r="D38" s="42"/>
      <c r="E38" s="25" t="str">
        <f t="shared" si="0"/>
        <v/>
      </c>
      <c r="F38" s="25" t="str">
        <f t="array" ref="F38">IF(ISNA(INDEX(POINTYEARS,MATCH(0,COUNTIF($F$8:F37,POINTYEARS),0))),"",INDEX(POINTYEARS,MATCH(0,COUNTIF($F$8:F37,POINTYEARS),0)))</f>
        <v/>
      </c>
      <c r="G38" t="str">
        <f t="shared" si="1"/>
        <v/>
      </c>
    </row>
    <row r="39" spans="1:9" x14ac:dyDescent="0.25">
      <c r="A39" s="47"/>
      <c r="B39" s="40"/>
      <c r="C39" s="48"/>
      <c r="D39" s="42"/>
      <c r="E39" s="25" t="str">
        <f t="shared" ref="E39:E59" si="2">IF(A39&gt;0,YEAR(A39),"")</f>
        <v/>
      </c>
      <c r="F39" s="25" t="str">
        <f t="array" ref="F39">IF(ISNA(INDEX(POINTYEARS,MATCH(0,COUNTIF($F$8:F38,POINTYEARS),0))),"",INDEX(POINTYEARS,MATCH(0,COUNTIF($F$8:F38,POINTYEARS),0)))</f>
        <v/>
      </c>
      <c r="G39" t="str">
        <f t="shared" ref="G39:G59" si="3">IF(AND(C39&gt;0,A39=""),"Please enter a valid date.","")</f>
        <v/>
      </c>
    </row>
    <row r="40" spans="1:9" x14ac:dyDescent="0.25">
      <c r="A40" s="47"/>
      <c r="B40" s="40"/>
      <c r="C40" s="48"/>
      <c r="D40" s="42"/>
      <c r="E40" s="25" t="str">
        <f t="shared" si="2"/>
        <v/>
      </c>
      <c r="F40" s="25" t="str">
        <f t="array" ref="F40">IF(ISNA(INDEX(POINTYEARS,MATCH(0,COUNTIF($F$8:F39,POINTYEARS),0))),"",INDEX(POINTYEARS,MATCH(0,COUNTIF($F$8:F39,POINTYEARS),0)))</f>
        <v/>
      </c>
      <c r="G40" t="str">
        <f t="shared" si="3"/>
        <v/>
      </c>
    </row>
    <row r="41" spans="1:9" x14ac:dyDescent="0.25">
      <c r="A41" s="47"/>
      <c r="B41" s="40"/>
      <c r="C41" s="48"/>
      <c r="D41" s="42"/>
      <c r="E41" s="25" t="str">
        <f t="shared" si="2"/>
        <v/>
      </c>
      <c r="F41" s="25" t="str">
        <f t="array" ref="F41">IF(ISNA(INDEX(POINTYEARS,MATCH(0,COUNTIF($F$8:F40,POINTYEARS),0))),"",INDEX(POINTYEARS,MATCH(0,COUNTIF($F$8:F40,POINTYEARS),0)))</f>
        <v/>
      </c>
      <c r="G41" t="str">
        <f t="shared" si="3"/>
        <v/>
      </c>
    </row>
    <row r="42" spans="1:9" x14ac:dyDescent="0.25">
      <c r="A42" s="47"/>
      <c r="B42" s="40"/>
      <c r="C42" s="48"/>
      <c r="D42" s="42"/>
      <c r="E42" s="25" t="str">
        <f t="shared" si="2"/>
        <v/>
      </c>
      <c r="F42" s="25" t="str">
        <f t="array" ref="F42">IF(ISNA(INDEX(POINTYEARS,MATCH(0,COUNTIF($F$8:F41,POINTYEARS),0))),"",INDEX(POINTYEARS,MATCH(0,COUNTIF($F$8:F41,POINTYEARS),0)))</f>
        <v/>
      </c>
      <c r="G42" t="str">
        <f t="shared" si="3"/>
        <v/>
      </c>
    </row>
    <row r="43" spans="1:9" x14ac:dyDescent="0.25">
      <c r="A43" s="47"/>
      <c r="B43" s="40"/>
      <c r="C43" s="48"/>
      <c r="D43" s="42"/>
      <c r="E43" s="25" t="str">
        <f t="shared" si="2"/>
        <v/>
      </c>
      <c r="F43" s="25" t="str">
        <f t="array" ref="F43">IF(ISNA(INDEX(POINTYEARS,MATCH(0,COUNTIF($F$8:F42,POINTYEARS),0))),"",INDEX(POINTYEARS,MATCH(0,COUNTIF($F$8:F42,POINTYEARS),0)))</f>
        <v/>
      </c>
      <c r="G43" t="str">
        <f t="shared" si="3"/>
        <v/>
      </c>
    </row>
    <row r="44" spans="1:9" x14ac:dyDescent="0.25">
      <c r="A44" s="47"/>
      <c r="B44" s="40"/>
      <c r="C44" s="48"/>
      <c r="D44" s="42"/>
      <c r="E44" s="25" t="str">
        <f t="shared" si="2"/>
        <v/>
      </c>
      <c r="F44" s="25" t="str">
        <f t="array" ref="F44">IF(ISNA(INDEX(POINTYEARS,MATCH(0,COUNTIF($F$8:F43,POINTYEARS),0))),"",INDEX(POINTYEARS,MATCH(0,COUNTIF($F$8:F43,POINTYEARS),0)))</f>
        <v/>
      </c>
      <c r="G44" t="str">
        <f t="shared" si="3"/>
        <v/>
      </c>
    </row>
    <row r="45" spans="1:9" x14ac:dyDescent="0.25">
      <c r="A45" s="47"/>
      <c r="B45" s="40"/>
      <c r="C45" s="48"/>
      <c r="D45" s="42"/>
      <c r="E45" s="25" t="str">
        <f t="shared" si="2"/>
        <v/>
      </c>
      <c r="F45" s="25" t="str">
        <f t="array" ref="F45">IF(ISNA(INDEX(POINTYEARS,MATCH(0,COUNTIF($F$8:F44,POINTYEARS),0))),"",INDEX(POINTYEARS,MATCH(0,COUNTIF($F$8:F44,POINTYEARS),0)))</f>
        <v/>
      </c>
      <c r="G45" t="str">
        <f t="shared" si="3"/>
        <v/>
      </c>
    </row>
    <row r="46" spans="1:9" x14ac:dyDescent="0.25">
      <c r="A46" s="47"/>
      <c r="B46" s="40"/>
      <c r="C46" s="48"/>
      <c r="D46" s="42"/>
      <c r="E46" s="25" t="str">
        <f t="shared" si="2"/>
        <v/>
      </c>
      <c r="F46" s="25" t="str">
        <f t="array" ref="F46">IF(ISNA(INDEX(POINTYEARS,MATCH(0,COUNTIF($F$8:F45,POINTYEARS),0))),"",INDEX(POINTYEARS,MATCH(0,COUNTIF($F$8:F45,POINTYEARS),0)))</f>
        <v/>
      </c>
      <c r="G46" t="str">
        <f t="shared" si="3"/>
        <v/>
      </c>
    </row>
    <row r="47" spans="1:9" x14ac:dyDescent="0.25">
      <c r="A47" s="47"/>
      <c r="B47" s="40"/>
      <c r="C47" s="48"/>
      <c r="D47" s="42"/>
      <c r="E47" s="25" t="str">
        <f t="shared" si="2"/>
        <v/>
      </c>
      <c r="F47" s="25" t="str">
        <f t="array" ref="F47">IF(ISNA(INDEX(POINTYEARS,MATCH(0,COUNTIF($F$8:F46,POINTYEARS),0))),"",INDEX(POINTYEARS,MATCH(0,COUNTIF($F$8:F46,POINTYEARS),0)))</f>
        <v/>
      </c>
      <c r="G47" t="str">
        <f t="shared" si="3"/>
        <v/>
      </c>
    </row>
    <row r="48" spans="1:9" x14ac:dyDescent="0.25">
      <c r="A48" s="47"/>
      <c r="B48" s="40"/>
      <c r="C48" s="48"/>
      <c r="D48" s="42"/>
      <c r="E48" s="25" t="str">
        <f t="shared" si="2"/>
        <v/>
      </c>
      <c r="F48" s="25" t="str">
        <f t="array" ref="F48">IF(ISNA(INDEX(POINTYEARS,MATCH(0,COUNTIF($F$8:F47,POINTYEARS),0))),"",INDEX(POINTYEARS,MATCH(0,COUNTIF($F$8:F47,POINTYEARS),0)))</f>
        <v/>
      </c>
      <c r="G48" t="str">
        <f t="shared" si="3"/>
        <v/>
      </c>
    </row>
    <row r="49" spans="1:7" x14ac:dyDescent="0.25">
      <c r="A49" s="47"/>
      <c r="B49" s="40"/>
      <c r="C49" s="48"/>
      <c r="D49" s="42"/>
      <c r="E49" s="25" t="str">
        <f t="shared" si="2"/>
        <v/>
      </c>
      <c r="F49" s="25" t="str">
        <f t="array" ref="F49">IF(ISNA(INDEX(POINTYEARS,MATCH(0,COUNTIF($F$8:F48,POINTYEARS),0))),"",INDEX(POINTYEARS,MATCH(0,COUNTIF($F$8:F48,POINTYEARS),0)))</f>
        <v/>
      </c>
      <c r="G49" t="str">
        <f t="shared" si="3"/>
        <v/>
      </c>
    </row>
    <row r="50" spans="1:7" x14ac:dyDescent="0.25">
      <c r="A50" s="47"/>
      <c r="B50" s="40"/>
      <c r="C50" s="48"/>
      <c r="D50" s="42"/>
      <c r="E50" s="25" t="str">
        <f t="shared" si="2"/>
        <v/>
      </c>
      <c r="F50" s="25" t="str">
        <f t="array" ref="F50">IF(ISNA(INDEX(POINTYEARS,MATCH(0,COUNTIF($F$8:F49,POINTYEARS),0))),"",INDEX(POINTYEARS,MATCH(0,COUNTIF($F$8:F49,POINTYEARS),0)))</f>
        <v/>
      </c>
      <c r="G50" t="str">
        <f t="shared" si="3"/>
        <v/>
      </c>
    </row>
    <row r="51" spans="1:7" x14ac:dyDescent="0.25">
      <c r="A51" s="47"/>
      <c r="B51" s="40"/>
      <c r="C51" s="48"/>
      <c r="D51" s="42"/>
      <c r="E51" s="25" t="str">
        <f t="shared" si="2"/>
        <v/>
      </c>
      <c r="F51" s="25" t="str">
        <f t="array" ref="F51">IF(ISNA(INDEX(POINTYEARS,MATCH(0,COUNTIF($F$8:F50,POINTYEARS),0))),"",INDEX(POINTYEARS,MATCH(0,COUNTIF($F$8:F50,POINTYEARS),0)))</f>
        <v/>
      </c>
      <c r="G51" t="str">
        <f t="shared" si="3"/>
        <v/>
      </c>
    </row>
    <row r="52" spans="1:7" x14ac:dyDescent="0.25">
      <c r="A52" s="47"/>
      <c r="B52" s="40"/>
      <c r="C52" s="48"/>
      <c r="D52" s="42"/>
      <c r="E52" s="25" t="str">
        <f t="shared" si="2"/>
        <v/>
      </c>
      <c r="F52" s="25" t="str">
        <f t="array" ref="F52">IF(ISNA(INDEX(POINTYEARS,MATCH(0,COUNTIF($F$8:F51,POINTYEARS),0))),"",INDEX(POINTYEARS,MATCH(0,COUNTIF($F$8:F51,POINTYEARS),0)))</f>
        <v/>
      </c>
      <c r="G52" t="str">
        <f t="shared" si="3"/>
        <v/>
      </c>
    </row>
    <row r="53" spans="1:7" x14ac:dyDescent="0.25">
      <c r="A53" s="47"/>
      <c r="B53" s="40"/>
      <c r="C53" s="48"/>
      <c r="D53" s="42"/>
      <c r="E53" s="25" t="str">
        <f t="shared" si="2"/>
        <v/>
      </c>
      <c r="F53" s="25" t="str">
        <f t="array" ref="F53">IF(ISNA(INDEX(POINTYEARS,MATCH(0,COUNTIF($F$8:F52,POINTYEARS),0))),"",INDEX(POINTYEARS,MATCH(0,COUNTIF($F$8:F52,POINTYEARS),0)))</f>
        <v/>
      </c>
      <c r="G53" t="str">
        <f t="shared" si="3"/>
        <v/>
      </c>
    </row>
    <row r="54" spans="1:7" x14ac:dyDescent="0.25">
      <c r="A54" s="47"/>
      <c r="B54" s="40"/>
      <c r="C54" s="48"/>
      <c r="D54" s="42"/>
      <c r="E54" s="25" t="str">
        <f t="shared" si="2"/>
        <v/>
      </c>
      <c r="F54" s="25" t="str">
        <f t="array" ref="F54">IF(ISNA(INDEX(POINTYEARS,MATCH(0,COUNTIF($F$8:F53,POINTYEARS),0))),"",INDEX(POINTYEARS,MATCH(0,COUNTIF($F$8:F53,POINTYEARS),0)))</f>
        <v/>
      </c>
      <c r="G54" t="str">
        <f t="shared" si="3"/>
        <v/>
      </c>
    </row>
    <row r="55" spans="1:7" x14ac:dyDescent="0.25">
      <c r="A55" s="47"/>
      <c r="B55" s="40"/>
      <c r="C55" s="48"/>
      <c r="D55" s="42"/>
      <c r="E55" s="25" t="str">
        <f t="shared" si="2"/>
        <v/>
      </c>
      <c r="F55" s="25" t="str">
        <f t="array" ref="F55">IF(ISNA(INDEX(POINTYEARS,MATCH(0,COUNTIF($F$8:F54,POINTYEARS),0))),"",INDEX(POINTYEARS,MATCH(0,COUNTIF($F$8:F54,POINTYEARS),0)))</f>
        <v/>
      </c>
      <c r="G55" t="str">
        <f t="shared" si="3"/>
        <v/>
      </c>
    </row>
    <row r="56" spans="1:7" x14ac:dyDescent="0.25">
      <c r="A56" s="47"/>
      <c r="B56" s="40"/>
      <c r="C56" s="48"/>
      <c r="D56" s="42"/>
      <c r="E56" s="25" t="str">
        <f t="shared" si="2"/>
        <v/>
      </c>
      <c r="F56" s="25" t="str">
        <f t="array" ref="F56">IF(ISNA(INDEX(POINTYEARS,MATCH(0,COUNTIF($F$8:F55,POINTYEARS),0))),"",INDEX(POINTYEARS,MATCH(0,COUNTIF($F$8:F55,POINTYEARS),0)))</f>
        <v/>
      </c>
      <c r="G56" t="str">
        <f t="shared" si="3"/>
        <v/>
      </c>
    </row>
    <row r="57" spans="1:7" x14ac:dyDescent="0.25">
      <c r="A57" s="47"/>
      <c r="B57" s="40"/>
      <c r="C57" s="48"/>
      <c r="D57" s="42"/>
      <c r="E57" s="25" t="str">
        <f t="shared" si="2"/>
        <v/>
      </c>
      <c r="F57" s="25" t="str">
        <f t="array" ref="F57">IF(ISNA(INDEX(POINTYEARS,MATCH(0,COUNTIF($F$8:F56,POINTYEARS),0))),"",INDEX(POINTYEARS,MATCH(0,COUNTIF($F$8:F56,POINTYEARS),0)))</f>
        <v/>
      </c>
      <c r="G57" t="str">
        <f t="shared" si="3"/>
        <v/>
      </c>
    </row>
    <row r="58" spans="1:7" x14ac:dyDescent="0.25">
      <c r="A58" s="47"/>
      <c r="B58" s="40"/>
      <c r="C58" s="48"/>
      <c r="D58" s="42"/>
      <c r="E58" s="25" t="str">
        <f t="shared" si="2"/>
        <v/>
      </c>
      <c r="F58" s="25" t="str">
        <f t="array" ref="F58">IF(ISNA(INDEX(POINTYEARS,MATCH(0,COUNTIF($F$8:F57,POINTYEARS),0))),"",INDEX(POINTYEARS,MATCH(0,COUNTIF($F$8:F57,POINTYEARS),0)))</f>
        <v/>
      </c>
      <c r="G58" t="str">
        <f t="shared" si="3"/>
        <v/>
      </c>
    </row>
    <row r="59" spans="1:7" x14ac:dyDescent="0.25">
      <c r="A59" s="47"/>
      <c r="B59" s="40"/>
      <c r="C59" s="48"/>
      <c r="D59" s="42"/>
      <c r="E59" s="25" t="str">
        <f t="shared" si="2"/>
        <v/>
      </c>
      <c r="F59" s="25" t="str">
        <f t="array" ref="F59">IF(ISNA(INDEX(POINTYEARS,MATCH(0,COUNTIF($F$8:F58,POINTYEARS),0))),"",INDEX(POINTYEARS,MATCH(0,COUNTIF($F$8:F58,POINTYEARS),0)))</f>
        <v/>
      </c>
      <c r="G59" t="str">
        <f t="shared" si="3"/>
        <v/>
      </c>
    </row>
    <row r="60" spans="1:7" x14ac:dyDescent="0.25">
      <c r="A60" s="47"/>
      <c r="B60" s="40"/>
      <c r="C60" s="48"/>
      <c r="D60" s="42"/>
      <c r="E60" s="25" t="str">
        <f t="shared" si="0"/>
        <v/>
      </c>
      <c r="F60" s="25" t="str">
        <f t="array" ref="F60">IF(ISNA(INDEX(POINTYEARS,MATCH(0,COUNTIF($F$8:F59,POINTYEARS),0))),"",INDEX(POINTYEARS,MATCH(0,COUNTIF($F$8:F59,POINTYEARS),0)))</f>
        <v/>
      </c>
      <c r="G60" t="str">
        <f t="shared" ref="G60:G72" si="4">IF(AND(C60&gt;0,A60=""),"Please enter a valid date.","")</f>
        <v/>
      </c>
    </row>
    <row r="61" spans="1:7" x14ac:dyDescent="0.25">
      <c r="A61" s="47"/>
      <c r="B61" s="40"/>
      <c r="C61" s="48"/>
      <c r="D61" s="42"/>
      <c r="E61" s="25" t="str">
        <f t="shared" si="0"/>
        <v/>
      </c>
      <c r="F61" s="25" t="str">
        <f t="array" ref="F61">IF(ISNA(INDEX(POINTYEARS,MATCH(0,COUNTIF($F$8:F60,POINTYEARS),0))),"",INDEX(POINTYEARS,MATCH(0,COUNTIF($F$8:F60,POINTYEARS),0)))</f>
        <v/>
      </c>
      <c r="G61" t="str">
        <f t="shared" si="4"/>
        <v/>
      </c>
    </row>
    <row r="62" spans="1:7" x14ac:dyDescent="0.25">
      <c r="A62" s="47"/>
      <c r="B62" s="40"/>
      <c r="C62" s="48"/>
      <c r="D62" s="42"/>
      <c r="E62" s="25" t="str">
        <f t="shared" si="0"/>
        <v/>
      </c>
      <c r="F62" s="25" t="str">
        <f t="array" ref="F62">IF(ISNA(INDEX(POINTYEARS,MATCH(0,COUNTIF($F$8:F61,POINTYEARS),0))),"",INDEX(POINTYEARS,MATCH(0,COUNTIF($F$8:F61,POINTYEARS),0)))</f>
        <v/>
      </c>
      <c r="G62" t="str">
        <f t="shared" si="4"/>
        <v/>
      </c>
    </row>
    <row r="63" spans="1:7" x14ac:dyDescent="0.25">
      <c r="A63" s="47"/>
      <c r="B63" s="40"/>
      <c r="C63" s="48"/>
      <c r="D63" s="42"/>
      <c r="E63" s="25" t="str">
        <f t="shared" si="0"/>
        <v/>
      </c>
      <c r="F63" s="25" t="str">
        <f t="array" ref="F63">IF(ISNA(INDEX(POINTYEARS,MATCH(0,COUNTIF($F$8:F62,POINTYEARS),0))),"",INDEX(POINTYEARS,MATCH(0,COUNTIF($F$8:F62,POINTYEARS),0)))</f>
        <v/>
      </c>
      <c r="G63" t="str">
        <f t="shared" si="4"/>
        <v/>
      </c>
    </row>
    <row r="64" spans="1:7" x14ac:dyDescent="0.25">
      <c r="A64" s="47"/>
      <c r="B64" s="40"/>
      <c r="C64" s="48"/>
      <c r="D64" s="42"/>
      <c r="E64" s="25" t="str">
        <f t="shared" si="0"/>
        <v/>
      </c>
      <c r="F64" s="25" t="str">
        <f t="array" ref="F64">IF(ISNA(INDEX(POINTYEARS,MATCH(0,COUNTIF($F$8:F63,POINTYEARS),0))),"",INDEX(POINTYEARS,MATCH(0,COUNTIF($F$8:F63,POINTYEARS),0)))</f>
        <v/>
      </c>
      <c r="G64" t="str">
        <f t="shared" si="4"/>
        <v/>
      </c>
    </row>
    <row r="65" spans="1:7" x14ac:dyDescent="0.25">
      <c r="A65" s="47"/>
      <c r="B65" s="40"/>
      <c r="C65" s="48"/>
      <c r="D65" s="42"/>
      <c r="E65" s="25" t="str">
        <f t="shared" si="0"/>
        <v/>
      </c>
      <c r="F65" s="25" t="str">
        <f t="array" ref="F65">IF(ISNA(INDEX(POINTYEARS,MATCH(0,COUNTIF($F$8:F64,POINTYEARS),0))),"",INDEX(POINTYEARS,MATCH(0,COUNTIF($F$8:F64,POINTYEARS),0)))</f>
        <v/>
      </c>
      <c r="G65" t="str">
        <f t="shared" si="4"/>
        <v/>
      </c>
    </row>
    <row r="66" spans="1:7" x14ac:dyDescent="0.25">
      <c r="A66" s="47"/>
      <c r="B66" s="40"/>
      <c r="C66" s="48"/>
      <c r="D66" s="42"/>
      <c r="E66" s="25" t="str">
        <f t="shared" si="0"/>
        <v/>
      </c>
      <c r="F66" s="25" t="str">
        <f t="array" ref="F66">IF(ISNA(INDEX(POINTYEARS,MATCH(0,COUNTIF($F$8:F65,POINTYEARS),0))),"",INDEX(POINTYEARS,MATCH(0,COUNTIF($F$8:F65,POINTYEARS),0)))</f>
        <v/>
      </c>
      <c r="G66" t="str">
        <f t="shared" si="4"/>
        <v/>
      </c>
    </row>
    <row r="67" spans="1:7" x14ac:dyDescent="0.25">
      <c r="A67" s="47"/>
      <c r="B67" s="40"/>
      <c r="C67" s="48"/>
      <c r="D67" s="42"/>
      <c r="E67" s="25" t="str">
        <f t="shared" si="0"/>
        <v/>
      </c>
      <c r="F67" s="25" t="str">
        <f t="array" ref="F67">IF(ISNA(INDEX(POINTYEARS,MATCH(0,COUNTIF($F$8:F66,POINTYEARS),0))),"",INDEX(POINTYEARS,MATCH(0,COUNTIF($F$8:F66,POINTYEARS),0)))</f>
        <v/>
      </c>
      <c r="G67" t="str">
        <f t="shared" si="4"/>
        <v/>
      </c>
    </row>
    <row r="68" spans="1:7" x14ac:dyDescent="0.25">
      <c r="A68" s="47"/>
      <c r="B68" s="40"/>
      <c r="C68" s="48"/>
      <c r="D68" s="42"/>
      <c r="E68" s="25" t="str">
        <f t="shared" si="0"/>
        <v/>
      </c>
      <c r="F68" s="25" t="str">
        <f t="array" ref="F68">IF(ISNA(INDEX(POINTYEARS,MATCH(0,COUNTIF($F$8:F67,POINTYEARS),0))),"",INDEX(POINTYEARS,MATCH(0,COUNTIF($F$8:F67,POINTYEARS),0)))</f>
        <v/>
      </c>
      <c r="G68" t="str">
        <f t="shared" si="4"/>
        <v/>
      </c>
    </row>
    <row r="69" spans="1:7" x14ac:dyDescent="0.25">
      <c r="A69" s="47"/>
      <c r="B69" s="40"/>
      <c r="C69" s="48"/>
      <c r="D69" s="42"/>
      <c r="E69" s="25" t="str">
        <f t="shared" si="0"/>
        <v/>
      </c>
      <c r="F69" s="25" t="str">
        <f t="array" ref="F69">IF(ISNA(INDEX(POINTYEARS,MATCH(0,COUNTIF($F$8:F68,POINTYEARS),0))),"",INDEX(POINTYEARS,MATCH(0,COUNTIF($F$8:F68,POINTYEARS),0)))</f>
        <v/>
      </c>
      <c r="G69" t="str">
        <f t="shared" si="4"/>
        <v/>
      </c>
    </row>
    <row r="70" spans="1:7" x14ac:dyDescent="0.25">
      <c r="A70" s="47"/>
      <c r="B70" s="40"/>
      <c r="C70" s="48"/>
      <c r="D70" s="42"/>
      <c r="E70" s="25" t="str">
        <f t="shared" si="0"/>
        <v/>
      </c>
      <c r="F70" s="25" t="str">
        <f t="array" ref="F70">IF(ISNA(INDEX(POINTYEARS,MATCH(0,COUNTIF($F$8:F69,POINTYEARS),0))),"",INDEX(POINTYEARS,MATCH(0,COUNTIF($F$8:F69,POINTYEARS),0)))</f>
        <v/>
      </c>
      <c r="G70" t="str">
        <f t="shared" si="4"/>
        <v/>
      </c>
    </row>
    <row r="71" spans="1:7" x14ac:dyDescent="0.25">
      <c r="A71" s="47"/>
      <c r="B71" s="40"/>
      <c r="C71" s="48"/>
      <c r="D71" s="42"/>
      <c r="E71" s="25" t="str">
        <f t="shared" si="0"/>
        <v/>
      </c>
      <c r="F71" s="25" t="str">
        <f t="array" ref="F71">IF(ISNA(INDEX(POINTYEARS,MATCH(0,COUNTIF($F$8:F70,POINTYEARS),0))),"",INDEX(POINTYEARS,MATCH(0,COUNTIF($F$8:F70,POINTYEARS),0)))</f>
        <v/>
      </c>
      <c r="G71" t="str">
        <f t="shared" si="4"/>
        <v/>
      </c>
    </row>
    <row r="72" spans="1:7" x14ac:dyDescent="0.25">
      <c r="A72" s="47"/>
      <c r="B72" s="40"/>
      <c r="C72" s="48"/>
      <c r="D72" s="42"/>
      <c r="E72" s="25" t="str">
        <f t="shared" si="0"/>
        <v/>
      </c>
      <c r="F72" s="25" t="str">
        <f t="array" ref="F72">IF(ISNA(INDEX(POINTYEARS,MATCH(0,COUNTIF($F$8:F71,POINTYEARS),0))),"",INDEX(POINTYEARS,MATCH(0,COUNTIF($F$8:F71,POINTYEARS),0)))</f>
        <v/>
      </c>
      <c r="G72" t="str">
        <f t="shared" si="4"/>
        <v/>
      </c>
    </row>
    <row r="73" spans="1:7" x14ac:dyDescent="0.25">
      <c r="A73" s="47"/>
      <c r="B73" s="40"/>
      <c r="C73" s="48"/>
      <c r="D73" s="42"/>
      <c r="E73" s="25" t="str">
        <f t="shared" ref="E73:E136" si="5">IF(A73&gt;0,YEAR(A73),"")</f>
        <v/>
      </c>
      <c r="F73" s="25" t="str">
        <f t="array" ref="F73">IF(ISNA(INDEX(POINTYEARS,MATCH(0,COUNTIF($F$8:F72,POINTYEARS),0))),"",INDEX(POINTYEARS,MATCH(0,COUNTIF($F$8:F72,POINTYEARS),0)))</f>
        <v/>
      </c>
      <c r="G73" t="str">
        <f t="shared" ref="G73:G104" si="6">IF(AND(C73&gt;0,A73=""),"Please enter a valid date.","")</f>
        <v/>
      </c>
    </row>
    <row r="74" spans="1:7" x14ac:dyDescent="0.25">
      <c r="A74" s="47"/>
      <c r="B74" s="40"/>
      <c r="C74" s="48"/>
      <c r="D74" s="42"/>
      <c r="E74" s="25" t="str">
        <f t="shared" si="5"/>
        <v/>
      </c>
      <c r="F74" s="25" t="str">
        <f t="array" ref="F74">IF(ISNA(INDEX(POINTYEARS,MATCH(0,COUNTIF($F$8:F73,POINTYEARS),0))),"",INDEX(POINTYEARS,MATCH(0,COUNTIF($F$8:F73,POINTYEARS),0)))</f>
        <v/>
      </c>
      <c r="G74" t="str">
        <f t="shared" si="6"/>
        <v/>
      </c>
    </row>
    <row r="75" spans="1:7" x14ac:dyDescent="0.25">
      <c r="A75" s="47"/>
      <c r="B75" s="40"/>
      <c r="C75" s="48"/>
      <c r="D75" s="42"/>
      <c r="E75" s="25" t="str">
        <f t="shared" si="5"/>
        <v/>
      </c>
      <c r="F75" s="25" t="str">
        <f t="array" ref="F75">IF(ISNA(INDEX(POINTYEARS,MATCH(0,COUNTIF($F$8:F74,POINTYEARS),0))),"",INDEX(POINTYEARS,MATCH(0,COUNTIF($F$8:F74,POINTYEARS),0)))</f>
        <v/>
      </c>
      <c r="G75" t="str">
        <f t="shared" si="6"/>
        <v/>
      </c>
    </row>
    <row r="76" spans="1:7" x14ac:dyDescent="0.25">
      <c r="A76" s="47"/>
      <c r="B76" s="40"/>
      <c r="C76" s="48"/>
      <c r="D76" s="42"/>
      <c r="E76" s="25" t="str">
        <f t="shared" si="5"/>
        <v/>
      </c>
      <c r="F76" s="25" t="str">
        <f t="array" ref="F76">IF(ISNA(INDEX(POINTYEARS,MATCH(0,COUNTIF($F$8:F75,POINTYEARS),0))),"",INDEX(POINTYEARS,MATCH(0,COUNTIF($F$8:F75,POINTYEARS),0)))</f>
        <v/>
      </c>
      <c r="G76" t="str">
        <f t="shared" si="6"/>
        <v/>
      </c>
    </row>
    <row r="77" spans="1:7" x14ac:dyDescent="0.25">
      <c r="A77" s="47"/>
      <c r="B77" s="40"/>
      <c r="C77" s="48"/>
      <c r="D77" s="42"/>
      <c r="E77" s="25" t="str">
        <f t="shared" si="5"/>
        <v/>
      </c>
      <c r="F77" s="25" t="str">
        <f t="array" ref="F77">IF(ISNA(INDEX(POINTYEARS,MATCH(0,COUNTIF($F$8:F76,POINTYEARS),0))),"",INDEX(POINTYEARS,MATCH(0,COUNTIF($F$8:F76,POINTYEARS),0)))</f>
        <v/>
      </c>
      <c r="G77" t="str">
        <f t="shared" si="6"/>
        <v/>
      </c>
    </row>
    <row r="78" spans="1:7" x14ac:dyDescent="0.25">
      <c r="A78" s="47"/>
      <c r="B78" s="40"/>
      <c r="C78" s="48"/>
      <c r="D78" s="42"/>
      <c r="E78" s="25" t="str">
        <f t="shared" si="5"/>
        <v/>
      </c>
      <c r="F78" s="25" t="str">
        <f t="array" ref="F78">IF(ISNA(INDEX(POINTYEARS,MATCH(0,COUNTIF($F$8:F77,POINTYEARS),0))),"",INDEX(POINTYEARS,MATCH(0,COUNTIF($F$8:F77,POINTYEARS),0)))</f>
        <v/>
      </c>
      <c r="G78" t="str">
        <f t="shared" si="6"/>
        <v/>
      </c>
    </row>
    <row r="79" spans="1:7" x14ac:dyDescent="0.25">
      <c r="A79" s="47"/>
      <c r="B79" s="40"/>
      <c r="C79" s="48"/>
      <c r="D79" s="42"/>
      <c r="E79" s="25" t="str">
        <f t="shared" si="5"/>
        <v/>
      </c>
      <c r="F79" s="25" t="str">
        <f t="array" ref="F79">IF(ISNA(INDEX(POINTYEARS,MATCH(0,COUNTIF($F$8:F78,POINTYEARS),0))),"",INDEX(POINTYEARS,MATCH(0,COUNTIF($F$8:F78,POINTYEARS),0)))</f>
        <v/>
      </c>
      <c r="G79" t="str">
        <f t="shared" si="6"/>
        <v/>
      </c>
    </row>
    <row r="80" spans="1:7" x14ac:dyDescent="0.25">
      <c r="A80" s="47"/>
      <c r="B80" s="40"/>
      <c r="C80" s="48"/>
      <c r="D80" s="42"/>
      <c r="E80" s="25" t="str">
        <f t="shared" si="5"/>
        <v/>
      </c>
      <c r="F80" s="25" t="str">
        <f t="array" ref="F80">IF(ISNA(INDEX(POINTYEARS,MATCH(0,COUNTIF($F$8:F79,POINTYEARS),0))),"",INDEX(POINTYEARS,MATCH(0,COUNTIF($F$8:F79,POINTYEARS),0)))</f>
        <v/>
      </c>
      <c r="G80" t="str">
        <f t="shared" si="6"/>
        <v/>
      </c>
    </row>
    <row r="81" spans="1:7" x14ac:dyDescent="0.25">
      <c r="A81" s="47"/>
      <c r="B81" s="40"/>
      <c r="C81" s="48"/>
      <c r="D81" s="42"/>
      <c r="E81" s="25" t="str">
        <f t="shared" si="5"/>
        <v/>
      </c>
      <c r="F81" s="25" t="str">
        <f t="array" ref="F81">IF(ISNA(INDEX(POINTYEARS,MATCH(0,COUNTIF($F$8:F80,POINTYEARS),0))),"",INDEX(POINTYEARS,MATCH(0,COUNTIF($F$8:F80,POINTYEARS),0)))</f>
        <v/>
      </c>
      <c r="G81" t="str">
        <f t="shared" si="6"/>
        <v/>
      </c>
    </row>
    <row r="82" spans="1:7" x14ac:dyDescent="0.25">
      <c r="A82" s="47"/>
      <c r="B82" s="40"/>
      <c r="C82" s="48"/>
      <c r="D82" s="42"/>
      <c r="E82" s="25" t="str">
        <f t="shared" si="5"/>
        <v/>
      </c>
      <c r="F82" s="25" t="str">
        <f t="array" ref="F82">IF(ISNA(INDEX(POINTYEARS,MATCH(0,COUNTIF($F$8:F81,POINTYEARS),0))),"",INDEX(POINTYEARS,MATCH(0,COUNTIF($F$8:F81,POINTYEARS),0)))</f>
        <v/>
      </c>
      <c r="G82" t="str">
        <f t="shared" si="6"/>
        <v/>
      </c>
    </row>
    <row r="83" spans="1:7" x14ac:dyDescent="0.25">
      <c r="A83" s="47"/>
      <c r="B83" s="40"/>
      <c r="C83" s="48"/>
      <c r="D83" s="42"/>
      <c r="E83" s="25" t="str">
        <f t="shared" si="5"/>
        <v/>
      </c>
      <c r="F83" s="25" t="str">
        <f t="array" ref="F83">IF(ISNA(INDEX(POINTYEARS,MATCH(0,COUNTIF($F$8:F82,POINTYEARS),0))),"",INDEX(POINTYEARS,MATCH(0,COUNTIF($F$8:F82,POINTYEARS),0)))</f>
        <v/>
      </c>
      <c r="G83" t="str">
        <f t="shared" si="6"/>
        <v/>
      </c>
    </row>
    <row r="84" spans="1:7" x14ac:dyDescent="0.25">
      <c r="A84" s="47"/>
      <c r="B84" s="40"/>
      <c r="C84" s="48"/>
      <c r="D84" s="42"/>
      <c r="E84" s="25" t="str">
        <f t="shared" si="5"/>
        <v/>
      </c>
      <c r="F84" s="25" t="str">
        <f t="array" ref="F84">IF(ISNA(INDEX(POINTYEARS,MATCH(0,COUNTIF($F$8:F83,POINTYEARS),0))),"",INDEX(POINTYEARS,MATCH(0,COUNTIF($F$8:F83,POINTYEARS),0)))</f>
        <v/>
      </c>
      <c r="G84" t="str">
        <f t="shared" si="6"/>
        <v/>
      </c>
    </row>
    <row r="85" spans="1:7" x14ac:dyDescent="0.25">
      <c r="A85" s="47"/>
      <c r="B85" s="40"/>
      <c r="C85" s="48"/>
      <c r="D85" s="42"/>
      <c r="E85" s="25" t="str">
        <f t="shared" si="5"/>
        <v/>
      </c>
      <c r="F85" s="25" t="str">
        <f t="array" ref="F85">IF(ISNA(INDEX(POINTYEARS,MATCH(0,COUNTIF($F$8:F84,POINTYEARS),0))),"",INDEX(POINTYEARS,MATCH(0,COUNTIF($F$8:F84,POINTYEARS),0)))</f>
        <v/>
      </c>
      <c r="G85" t="str">
        <f t="shared" si="6"/>
        <v/>
      </c>
    </row>
    <row r="86" spans="1:7" x14ac:dyDescent="0.25">
      <c r="A86" s="47"/>
      <c r="B86" s="40"/>
      <c r="C86" s="48"/>
      <c r="D86" s="42"/>
      <c r="E86" s="25" t="str">
        <f t="shared" si="5"/>
        <v/>
      </c>
      <c r="F86" s="25" t="str">
        <f t="array" ref="F86">IF(ISNA(INDEX(POINTYEARS,MATCH(0,COUNTIF($F$8:F85,POINTYEARS),0))),"",INDEX(POINTYEARS,MATCH(0,COUNTIF($F$8:F85,POINTYEARS),0)))</f>
        <v/>
      </c>
      <c r="G86" t="str">
        <f t="shared" si="6"/>
        <v/>
      </c>
    </row>
    <row r="87" spans="1:7" x14ac:dyDescent="0.25">
      <c r="A87" s="47"/>
      <c r="B87" s="40"/>
      <c r="C87" s="48"/>
      <c r="D87" s="42"/>
      <c r="E87" s="25" t="str">
        <f t="shared" si="5"/>
        <v/>
      </c>
      <c r="F87" s="25" t="str">
        <f t="array" ref="F87">IF(ISNA(INDEX(POINTYEARS,MATCH(0,COUNTIF($F$8:F86,POINTYEARS),0))),"",INDEX(POINTYEARS,MATCH(0,COUNTIF($F$8:F86,POINTYEARS),0)))</f>
        <v/>
      </c>
      <c r="G87" t="str">
        <f t="shared" si="6"/>
        <v/>
      </c>
    </row>
    <row r="88" spans="1:7" x14ac:dyDescent="0.25">
      <c r="A88" s="47"/>
      <c r="B88" s="40"/>
      <c r="C88" s="48"/>
      <c r="D88" s="42"/>
      <c r="E88" s="25" t="str">
        <f t="shared" si="5"/>
        <v/>
      </c>
      <c r="F88" s="25" t="str">
        <f t="array" ref="F88">IF(ISNA(INDEX(POINTYEARS,MATCH(0,COUNTIF($F$8:F87,POINTYEARS),0))),"",INDEX(POINTYEARS,MATCH(0,COUNTIF($F$8:F87,POINTYEARS),0)))</f>
        <v/>
      </c>
      <c r="G88" t="str">
        <f t="shared" si="6"/>
        <v/>
      </c>
    </row>
    <row r="89" spans="1:7" x14ac:dyDescent="0.25">
      <c r="A89" s="47"/>
      <c r="B89" s="40"/>
      <c r="C89" s="48"/>
      <c r="D89" s="42"/>
      <c r="E89" s="25" t="str">
        <f t="shared" si="5"/>
        <v/>
      </c>
      <c r="F89" s="25" t="str">
        <f t="array" ref="F89">IF(ISNA(INDEX(POINTYEARS,MATCH(0,COUNTIF($F$8:F88,POINTYEARS),0))),"",INDEX(POINTYEARS,MATCH(0,COUNTIF($F$8:F88,POINTYEARS),0)))</f>
        <v/>
      </c>
      <c r="G89" t="str">
        <f t="shared" si="6"/>
        <v/>
      </c>
    </row>
    <row r="90" spans="1:7" x14ac:dyDescent="0.25">
      <c r="A90" s="47"/>
      <c r="B90" s="40"/>
      <c r="C90" s="48"/>
      <c r="D90" s="42"/>
      <c r="E90" s="25" t="str">
        <f t="shared" si="5"/>
        <v/>
      </c>
      <c r="F90" s="25" t="str">
        <f t="array" ref="F90">IF(ISNA(INDEX(POINTYEARS,MATCH(0,COUNTIF($F$8:F89,POINTYEARS),0))),"",INDEX(POINTYEARS,MATCH(0,COUNTIF($F$8:F89,POINTYEARS),0)))</f>
        <v/>
      </c>
      <c r="G90" t="str">
        <f t="shared" si="6"/>
        <v/>
      </c>
    </row>
    <row r="91" spans="1:7" x14ac:dyDescent="0.25">
      <c r="A91" s="47"/>
      <c r="B91" s="40"/>
      <c r="C91" s="48"/>
      <c r="D91" s="42"/>
      <c r="E91" s="25" t="str">
        <f t="shared" si="5"/>
        <v/>
      </c>
      <c r="F91" s="25" t="str">
        <f t="array" ref="F91">IF(ISNA(INDEX(POINTYEARS,MATCH(0,COUNTIF($F$8:F90,POINTYEARS),0))),"",INDEX(POINTYEARS,MATCH(0,COUNTIF($F$8:F90,POINTYEARS),0)))</f>
        <v/>
      </c>
      <c r="G91" t="str">
        <f t="shared" si="6"/>
        <v/>
      </c>
    </row>
    <row r="92" spans="1:7" x14ac:dyDescent="0.25">
      <c r="A92" s="47"/>
      <c r="B92" s="40"/>
      <c r="C92" s="48"/>
      <c r="D92" s="42"/>
      <c r="E92" s="25" t="str">
        <f t="shared" si="5"/>
        <v/>
      </c>
      <c r="F92" s="25" t="str">
        <f t="array" ref="F92">IF(ISNA(INDEX(POINTYEARS,MATCH(0,COUNTIF($F$8:F91,POINTYEARS),0))),"",INDEX(POINTYEARS,MATCH(0,COUNTIF($F$8:F91,POINTYEARS),0)))</f>
        <v/>
      </c>
      <c r="G92" t="str">
        <f t="shared" si="6"/>
        <v/>
      </c>
    </row>
    <row r="93" spans="1:7" x14ac:dyDescent="0.25">
      <c r="A93" s="47"/>
      <c r="B93" s="40"/>
      <c r="C93" s="48"/>
      <c r="D93" s="42"/>
      <c r="E93" s="25" t="str">
        <f t="shared" si="5"/>
        <v/>
      </c>
      <c r="F93" s="25" t="str">
        <f t="array" ref="F93">IF(ISNA(INDEX(POINTYEARS,MATCH(0,COUNTIF($F$8:F92,POINTYEARS),0))),"",INDEX(POINTYEARS,MATCH(0,COUNTIF($F$8:F92,POINTYEARS),0)))</f>
        <v/>
      </c>
      <c r="G93" t="str">
        <f t="shared" si="6"/>
        <v/>
      </c>
    </row>
    <row r="94" spans="1:7" x14ac:dyDescent="0.25">
      <c r="A94" s="47"/>
      <c r="B94" s="40"/>
      <c r="C94" s="48"/>
      <c r="D94" s="42"/>
      <c r="E94" s="25" t="str">
        <f t="shared" si="5"/>
        <v/>
      </c>
      <c r="F94" s="25" t="str">
        <f t="array" ref="F94">IF(ISNA(INDEX(POINTYEARS,MATCH(0,COUNTIF($F$8:F93,POINTYEARS),0))),"",INDEX(POINTYEARS,MATCH(0,COUNTIF($F$8:F93,POINTYEARS),0)))</f>
        <v/>
      </c>
      <c r="G94" t="str">
        <f t="shared" si="6"/>
        <v/>
      </c>
    </row>
    <row r="95" spans="1:7" x14ac:dyDescent="0.25">
      <c r="A95" s="47"/>
      <c r="B95" s="40"/>
      <c r="C95" s="48"/>
      <c r="D95" s="42"/>
      <c r="E95" s="25" t="str">
        <f t="shared" si="5"/>
        <v/>
      </c>
      <c r="F95" s="25" t="str">
        <f t="array" ref="F95">IF(ISNA(INDEX(POINTYEARS,MATCH(0,COUNTIF($F$8:F94,POINTYEARS),0))),"",INDEX(POINTYEARS,MATCH(0,COUNTIF($F$8:F94,POINTYEARS),0)))</f>
        <v/>
      </c>
      <c r="G95" t="str">
        <f t="shared" si="6"/>
        <v/>
      </c>
    </row>
    <row r="96" spans="1:7" x14ac:dyDescent="0.25">
      <c r="A96" s="47"/>
      <c r="B96" s="40"/>
      <c r="C96" s="48"/>
      <c r="D96" s="42"/>
      <c r="E96" s="25" t="str">
        <f t="shared" si="5"/>
        <v/>
      </c>
      <c r="F96" s="25" t="str">
        <f t="array" ref="F96">IF(ISNA(INDEX(POINTYEARS,MATCH(0,COUNTIF($F$8:F95,POINTYEARS),0))),"",INDEX(POINTYEARS,MATCH(0,COUNTIF($F$8:F95,POINTYEARS),0)))</f>
        <v/>
      </c>
      <c r="G96" t="str">
        <f t="shared" si="6"/>
        <v/>
      </c>
    </row>
    <row r="97" spans="1:7" x14ac:dyDescent="0.25">
      <c r="A97" s="47"/>
      <c r="B97" s="40"/>
      <c r="C97" s="48"/>
      <c r="D97" s="42"/>
      <c r="E97" s="25" t="str">
        <f t="shared" si="5"/>
        <v/>
      </c>
      <c r="F97" s="25" t="str">
        <f t="array" ref="F97">IF(ISNA(INDEX(POINTYEARS,MATCH(0,COUNTIF($F$8:F96,POINTYEARS),0))),"",INDEX(POINTYEARS,MATCH(0,COUNTIF($F$8:F96,POINTYEARS),0)))</f>
        <v/>
      </c>
      <c r="G97" t="str">
        <f t="shared" si="6"/>
        <v/>
      </c>
    </row>
    <row r="98" spans="1:7" x14ac:dyDescent="0.25">
      <c r="A98" s="47"/>
      <c r="B98" s="40"/>
      <c r="C98" s="48"/>
      <c r="D98" s="42"/>
      <c r="E98" s="25" t="str">
        <f t="shared" si="5"/>
        <v/>
      </c>
      <c r="F98" s="25" t="str">
        <f t="array" ref="F98">IF(ISNA(INDEX(POINTYEARS,MATCH(0,COUNTIF($F$8:F97,POINTYEARS),0))),"",INDEX(POINTYEARS,MATCH(0,COUNTIF($F$8:F97,POINTYEARS),0)))</f>
        <v/>
      </c>
      <c r="G98" t="str">
        <f t="shared" si="6"/>
        <v/>
      </c>
    </row>
    <row r="99" spans="1:7" x14ac:dyDescent="0.25">
      <c r="A99" s="47"/>
      <c r="B99" s="40"/>
      <c r="C99" s="48"/>
      <c r="D99" s="42"/>
      <c r="E99" s="25" t="str">
        <f t="shared" si="5"/>
        <v/>
      </c>
      <c r="F99" s="25" t="str">
        <f t="array" ref="F99">IF(ISNA(INDEX(POINTYEARS,MATCH(0,COUNTIF($F$8:F98,POINTYEARS),0))),"",INDEX(POINTYEARS,MATCH(0,COUNTIF($F$8:F98,POINTYEARS),0)))</f>
        <v/>
      </c>
      <c r="G99" t="str">
        <f t="shared" si="6"/>
        <v/>
      </c>
    </row>
    <row r="100" spans="1:7" x14ac:dyDescent="0.25">
      <c r="A100" s="47"/>
      <c r="B100" s="40"/>
      <c r="C100" s="48"/>
      <c r="D100" s="42"/>
      <c r="E100" s="25" t="str">
        <f t="shared" si="5"/>
        <v/>
      </c>
      <c r="F100" s="25" t="str">
        <f t="array" ref="F100">IF(ISNA(INDEX(POINTYEARS,MATCH(0,COUNTIF($F$8:F99,POINTYEARS),0))),"",INDEX(POINTYEARS,MATCH(0,COUNTIF($F$8:F99,POINTYEARS),0)))</f>
        <v/>
      </c>
      <c r="G100" t="str">
        <f t="shared" si="6"/>
        <v/>
      </c>
    </row>
    <row r="101" spans="1:7" x14ac:dyDescent="0.25">
      <c r="A101" s="47"/>
      <c r="B101" s="40"/>
      <c r="C101" s="48"/>
      <c r="D101" s="42"/>
      <c r="E101" s="25" t="str">
        <f t="shared" si="5"/>
        <v/>
      </c>
      <c r="F101" s="25" t="str">
        <f t="array" ref="F101">IF(ISNA(INDEX(POINTYEARS,MATCH(0,COUNTIF($F$8:F100,POINTYEARS),0))),"",INDEX(POINTYEARS,MATCH(0,COUNTIF($F$8:F100,POINTYEARS),0)))</f>
        <v/>
      </c>
      <c r="G101" t="str">
        <f t="shared" si="6"/>
        <v/>
      </c>
    </row>
    <row r="102" spans="1:7" x14ac:dyDescent="0.25">
      <c r="A102" s="47"/>
      <c r="B102" s="40"/>
      <c r="C102" s="48"/>
      <c r="D102" s="42"/>
      <c r="E102" s="25" t="str">
        <f t="shared" si="5"/>
        <v/>
      </c>
      <c r="F102" s="25" t="str">
        <f t="array" ref="F102">IF(ISNA(INDEX(POINTYEARS,MATCH(0,COUNTIF($F$8:F101,POINTYEARS),0))),"",INDEX(POINTYEARS,MATCH(0,COUNTIF($F$8:F101,POINTYEARS),0)))</f>
        <v/>
      </c>
      <c r="G102" t="str">
        <f t="shared" si="6"/>
        <v/>
      </c>
    </row>
    <row r="103" spans="1:7" x14ac:dyDescent="0.25">
      <c r="A103" s="47"/>
      <c r="B103" s="40"/>
      <c r="C103" s="48"/>
      <c r="D103" s="42"/>
      <c r="E103" s="25" t="str">
        <f t="shared" si="5"/>
        <v/>
      </c>
      <c r="F103" s="25" t="str">
        <f t="array" ref="F103">IF(ISNA(INDEX(POINTYEARS,MATCH(0,COUNTIF($F$8:F102,POINTYEARS),0))),"",INDEX(POINTYEARS,MATCH(0,COUNTIF($F$8:F102,POINTYEARS),0)))</f>
        <v/>
      </c>
      <c r="G103" t="str">
        <f t="shared" si="6"/>
        <v/>
      </c>
    </row>
    <row r="104" spans="1:7" x14ac:dyDescent="0.25">
      <c r="A104" s="47"/>
      <c r="B104" s="40"/>
      <c r="C104" s="48"/>
      <c r="D104" s="42"/>
      <c r="E104" s="25" t="str">
        <f t="shared" si="5"/>
        <v/>
      </c>
      <c r="F104" s="25" t="str">
        <f t="array" ref="F104">IF(ISNA(INDEX(POINTYEARS,MATCH(0,COUNTIF($F$8:F103,POINTYEARS),0))),"",INDEX(POINTYEARS,MATCH(0,COUNTIF($F$8:F103,POINTYEARS),0)))</f>
        <v/>
      </c>
      <c r="G104" t="str">
        <f t="shared" si="6"/>
        <v/>
      </c>
    </row>
    <row r="105" spans="1:7" x14ac:dyDescent="0.25">
      <c r="A105" s="47"/>
      <c r="B105" s="40"/>
      <c r="C105" s="48"/>
      <c r="D105" s="42"/>
      <c r="E105" s="25" t="str">
        <f t="shared" si="5"/>
        <v/>
      </c>
      <c r="F105" s="25" t="str">
        <f t="array" ref="F105">IF(ISNA(INDEX(POINTYEARS,MATCH(0,COUNTIF($F$8:F104,POINTYEARS),0))),"",INDEX(POINTYEARS,MATCH(0,COUNTIF($F$8:F104,POINTYEARS),0)))</f>
        <v/>
      </c>
      <c r="G105" t="str">
        <f t="shared" ref="G105:G136" si="7">IF(AND(C105&gt;0,A105=""),"Please enter a valid date.","")</f>
        <v/>
      </c>
    </row>
    <row r="106" spans="1:7" x14ac:dyDescent="0.25">
      <c r="A106" s="47"/>
      <c r="B106" s="40"/>
      <c r="C106" s="48"/>
      <c r="D106" s="42"/>
      <c r="E106" s="25" t="str">
        <f t="shared" si="5"/>
        <v/>
      </c>
      <c r="F106" s="25" t="str">
        <f t="array" ref="F106">IF(ISNA(INDEX(POINTYEARS,MATCH(0,COUNTIF($F$8:F105,POINTYEARS),0))),"",INDEX(POINTYEARS,MATCH(0,COUNTIF($F$8:F105,POINTYEARS),0)))</f>
        <v/>
      </c>
      <c r="G106" t="str">
        <f t="shared" si="7"/>
        <v/>
      </c>
    </row>
    <row r="107" spans="1:7" x14ac:dyDescent="0.25">
      <c r="A107" s="47"/>
      <c r="B107" s="40"/>
      <c r="C107" s="48"/>
      <c r="D107" s="42"/>
      <c r="E107" s="25" t="str">
        <f t="shared" si="5"/>
        <v/>
      </c>
      <c r="F107" s="25" t="str">
        <f t="array" ref="F107">IF(ISNA(INDEX(POINTYEARS,MATCH(0,COUNTIF($F$8:F106,POINTYEARS),0))),"",INDEX(POINTYEARS,MATCH(0,COUNTIF($F$8:F106,POINTYEARS),0)))</f>
        <v/>
      </c>
      <c r="G107" t="str">
        <f t="shared" si="7"/>
        <v/>
      </c>
    </row>
    <row r="108" spans="1:7" x14ac:dyDescent="0.25">
      <c r="A108" s="47"/>
      <c r="B108" s="40"/>
      <c r="C108" s="48"/>
      <c r="D108" s="42"/>
      <c r="E108" s="25" t="str">
        <f t="shared" si="5"/>
        <v/>
      </c>
      <c r="F108" s="25" t="str">
        <f t="array" ref="F108">IF(ISNA(INDEX(POINTYEARS,MATCH(0,COUNTIF($F$8:F107,POINTYEARS),0))),"",INDEX(POINTYEARS,MATCH(0,COUNTIF($F$8:F107,POINTYEARS),0)))</f>
        <v/>
      </c>
      <c r="G108" t="str">
        <f t="shared" si="7"/>
        <v/>
      </c>
    </row>
    <row r="109" spans="1:7" x14ac:dyDescent="0.25">
      <c r="A109" s="47"/>
      <c r="B109" s="40"/>
      <c r="C109" s="48"/>
      <c r="D109" s="42"/>
      <c r="E109" s="25" t="str">
        <f t="shared" si="5"/>
        <v/>
      </c>
      <c r="F109" s="25" t="str">
        <f t="array" ref="F109">IF(ISNA(INDEX(POINTYEARS,MATCH(0,COUNTIF($F$8:F108,POINTYEARS),0))),"",INDEX(POINTYEARS,MATCH(0,COUNTIF($F$8:F108,POINTYEARS),0)))</f>
        <v/>
      </c>
      <c r="G109" t="str">
        <f t="shared" si="7"/>
        <v/>
      </c>
    </row>
    <row r="110" spans="1:7" x14ac:dyDescent="0.25">
      <c r="A110" s="47"/>
      <c r="B110" s="40"/>
      <c r="C110" s="48"/>
      <c r="D110" s="42"/>
      <c r="E110" s="25" t="str">
        <f t="shared" si="5"/>
        <v/>
      </c>
      <c r="F110" s="25" t="str">
        <f t="array" ref="F110">IF(ISNA(INDEX(POINTYEARS,MATCH(0,COUNTIF($F$8:F109,POINTYEARS),0))),"",INDEX(POINTYEARS,MATCH(0,COUNTIF($F$8:F109,POINTYEARS),0)))</f>
        <v/>
      </c>
      <c r="G110" t="str">
        <f t="shared" si="7"/>
        <v/>
      </c>
    </row>
    <row r="111" spans="1:7" x14ac:dyDescent="0.25">
      <c r="A111" s="47"/>
      <c r="B111" s="40"/>
      <c r="C111" s="48"/>
      <c r="D111" s="42"/>
      <c r="E111" s="25" t="str">
        <f t="shared" si="5"/>
        <v/>
      </c>
      <c r="F111" s="25" t="str">
        <f t="array" ref="F111">IF(ISNA(INDEX(POINTYEARS,MATCH(0,COUNTIF($F$8:F110,POINTYEARS),0))),"",INDEX(POINTYEARS,MATCH(0,COUNTIF($F$8:F110,POINTYEARS),0)))</f>
        <v/>
      </c>
      <c r="G111" t="str">
        <f t="shared" si="7"/>
        <v/>
      </c>
    </row>
    <row r="112" spans="1:7" x14ac:dyDescent="0.25">
      <c r="A112" s="47"/>
      <c r="B112" s="40"/>
      <c r="C112" s="48"/>
      <c r="D112" s="42"/>
      <c r="E112" s="25" t="str">
        <f t="shared" si="5"/>
        <v/>
      </c>
      <c r="F112" s="25" t="str">
        <f t="array" ref="F112">IF(ISNA(INDEX(POINTYEARS,MATCH(0,COUNTIF($F$8:F111,POINTYEARS),0))),"",INDEX(POINTYEARS,MATCH(0,COUNTIF($F$8:F111,POINTYEARS),0)))</f>
        <v/>
      </c>
      <c r="G112" t="str">
        <f t="shared" si="7"/>
        <v/>
      </c>
    </row>
    <row r="113" spans="1:7" x14ac:dyDescent="0.25">
      <c r="A113" s="47"/>
      <c r="B113" s="40"/>
      <c r="C113" s="48"/>
      <c r="D113" s="42"/>
      <c r="E113" s="25" t="str">
        <f t="shared" si="5"/>
        <v/>
      </c>
      <c r="F113" s="25" t="str">
        <f t="array" ref="F113">IF(ISNA(INDEX(POINTYEARS,MATCH(0,COUNTIF($F$8:F112,POINTYEARS),0))),"",INDEX(POINTYEARS,MATCH(0,COUNTIF($F$8:F112,POINTYEARS),0)))</f>
        <v/>
      </c>
      <c r="G113" t="str">
        <f t="shared" si="7"/>
        <v/>
      </c>
    </row>
    <row r="114" spans="1:7" x14ac:dyDescent="0.25">
      <c r="A114" s="47"/>
      <c r="B114" s="40"/>
      <c r="C114" s="48"/>
      <c r="D114" s="42"/>
      <c r="E114" s="25" t="str">
        <f t="shared" si="5"/>
        <v/>
      </c>
      <c r="F114" s="25" t="str">
        <f t="array" ref="F114">IF(ISNA(INDEX(POINTYEARS,MATCH(0,COUNTIF($F$8:F113,POINTYEARS),0))),"",INDEX(POINTYEARS,MATCH(0,COUNTIF($F$8:F113,POINTYEARS),0)))</f>
        <v/>
      </c>
      <c r="G114" t="str">
        <f t="shared" si="7"/>
        <v/>
      </c>
    </row>
    <row r="115" spans="1:7" x14ac:dyDescent="0.25">
      <c r="A115" s="47"/>
      <c r="B115" s="40"/>
      <c r="C115" s="48"/>
      <c r="D115" s="42"/>
      <c r="E115" s="25" t="str">
        <f t="shared" si="5"/>
        <v/>
      </c>
      <c r="F115" s="25" t="str">
        <f t="array" ref="F115">IF(ISNA(INDEX(POINTYEARS,MATCH(0,COUNTIF($F$8:F114,POINTYEARS),0))),"",INDEX(POINTYEARS,MATCH(0,COUNTIF($F$8:F114,POINTYEARS),0)))</f>
        <v/>
      </c>
      <c r="G115" t="str">
        <f t="shared" si="7"/>
        <v/>
      </c>
    </row>
    <row r="116" spans="1:7" x14ac:dyDescent="0.25">
      <c r="A116" s="47"/>
      <c r="B116" s="40"/>
      <c r="C116" s="48"/>
      <c r="D116" s="42"/>
      <c r="E116" s="25" t="str">
        <f t="shared" si="5"/>
        <v/>
      </c>
      <c r="F116" s="25" t="str">
        <f t="array" ref="F116">IF(ISNA(INDEX(POINTYEARS,MATCH(0,COUNTIF($F$8:F115,POINTYEARS),0))),"",INDEX(POINTYEARS,MATCH(0,COUNTIF($F$8:F115,POINTYEARS),0)))</f>
        <v/>
      </c>
      <c r="G116" t="str">
        <f t="shared" si="7"/>
        <v/>
      </c>
    </row>
    <row r="117" spans="1:7" x14ac:dyDescent="0.25">
      <c r="A117" s="47"/>
      <c r="B117" s="40"/>
      <c r="C117" s="48"/>
      <c r="D117" s="42"/>
      <c r="E117" s="25" t="str">
        <f t="shared" si="5"/>
        <v/>
      </c>
      <c r="F117" s="25" t="str">
        <f t="array" ref="F117">IF(ISNA(INDEX(POINTYEARS,MATCH(0,COUNTIF($F$8:F116,POINTYEARS),0))),"",INDEX(POINTYEARS,MATCH(0,COUNTIF($F$8:F116,POINTYEARS),0)))</f>
        <v/>
      </c>
      <c r="G117" t="str">
        <f t="shared" si="7"/>
        <v/>
      </c>
    </row>
    <row r="118" spans="1:7" x14ac:dyDescent="0.25">
      <c r="A118" s="47"/>
      <c r="B118" s="40"/>
      <c r="C118" s="48"/>
      <c r="D118" s="42"/>
      <c r="E118" s="25" t="str">
        <f t="shared" si="5"/>
        <v/>
      </c>
      <c r="F118" s="25" t="str">
        <f t="array" ref="F118">IF(ISNA(INDEX(POINTYEARS,MATCH(0,COUNTIF($F$8:F117,POINTYEARS),0))),"",INDEX(POINTYEARS,MATCH(0,COUNTIF($F$8:F117,POINTYEARS),0)))</f>
        <v/>
      </c>
      <c r="G118" t="str">
        <f t="shared" si="7"/>
        <v/>
      </c>
    </row>
    <row r="119" spans="1:7" x14ac:dyDescent="0.25">
      <c r="A119" s="47"/>
      <c r="B119" s="40"/>
      <c r="C119" s="48"/>
      <c r="D119" s="42"/>
      <c r="E119" s="25" t="str">
        <f t="shared" si="5"/>
        <v/>
      </c>
      <c r="F119" s="25" t="str">
        <f t="array" ref="F119">IF(ISNA(INDEX(POINTYEARS,MATCH(0,COUNTIF($F$8:F118,POINTYEARS),0))),"",INDEX(POINTYEARS,MATCH(0,COUNTIF($F$8:F118,POINTYEARS),0)))</f>
        <v/>
      </c>
      <c r="G119" t="str">
        <f t="shared" si="7"/>
        <v/>
      </c>
    </row>
    <row r="120" spans="1:7" x14ac:dyDescent="0.25">
      <c r="A120" s="47"/>
      <c r="B120" s="40"/>
      <c r="C120" s="48"/>
      <c r="D120" s="42"/>
      <c r="E120" s="25" t="str">
        <f t="shared" si="5"/>
        <v/>
      </c>
      <c r="F120" s="25" t="str">
        <f t="array" ref="F120">IF(ISNA(INDEX(POINTYEARS,MATCH(0,COUNTIF($F$8:F119,POINTYEARS),0))),"",INDEX(POINTYEARS,MATCH(0,COUNTIF($F$8:F119,POINTYEARS),0)))</f>
        <v/>
      </c>
      <c r="G120" t="str">
        <f t="shared" si="7"/>
        <v/>
      </c>
    </row>
    <row r="121" spans="1:7" x14ac:dyDescent="0.25">
      <c r="A121" s="47"/>
      <c r="B121" s="40"/>
      <c r="C121" s="48"/>
      <c r="D121" s="42"/>
      <c r="E121" s="25" t="str">
        <f t="shared" si="5"/>
        <v/>
      </c>
      <c r="F121" s="25" t="str">
        <f t="array" ref="F121">IF(ISNA(INDEX(POINTYEARS,MATCH(0,COUNTIF($F$8:F120,POINTYEARS),0))),"",INDEX(POINTYEARS,MATCH(0,COUNTIF($F$8:F120,POINTYEARS),0)))</f>
        <v/>
      </c>
      <c r="G121" t="str">
        <f t="shared" si="7"/>
        <v/>
      </c>
    </row>
    <row r="122" spans="1:7" x14ac:dyDescent="0.25">
      <c r="A122" s="47"/>
      <c r="B122" s="40"/>
      <c r="C122" s="48"/>
      <c r="D122" s="42"/>
      <c r="E122" s="25" t="str">
        <f t="shared" si="5"/>
        <v/>
      </c>
      <c r="F122" s="25" t="str">
        <f t="array" ref="F122">IF(ISNA(INDEX(POINTYEARS,MATCH(0,COUNTIF($F$8:F121,POINTYEARS),0))),"",INDEX(POINTYEARS,MATCH(0,COUNTIF($F$8:F121,POINTYEARS),0)))</f>
        <v/>
      </c>
      <c r="G122" t="str">
        <f t="shared" si="7"/>
        <v/>
      </c>
    </row>
    <row r="123" spans="1:7" x14ac:dyDescent="0.25">
      <c r="A123" s="47"/>
      <c r="B123" s="40"/>
      <c r="C123" s="48"/>
      <c r="D123" s="42"/>
      <c r="E123" s="25" t="str">
        <f t="shared" si="5"/>
        <v/>
      </c>
      <c r="F123" s="25" t="str">
        <f t="array" ref="F123">IF(ISNA(INDEX(POINTYEARS,MATCH(0,COUNTIF($F$8:F122,POINTYEARS),0))),"",INDEX(POINTYEARS,MATCH(0,COUNTIF($F$8:F122,POINTYEARS),0)))</f>
        <v/>
      </c>
      <c r="G123" t="str">
        <f t="shared" si="7"/>
        <v/>
      </c>
    </row>
    <row r="124" spans="1:7" x14ac:dyDescent="0.25">
      <c r="A124" s="47"/>
      <c r="B124" s="40"/>
      <c r="C124" s="48"/>
      <c r="D124" s="42"/>
      <c r="E124" s="25" t="str">
        <f t="shared" si="5"/>
        <v/>
      </c>
      <c r="F124" s="25" t="str">
        <f t="array" ref="F124">IF(ISNA(INDEX(POINTYEARS,MATCH(0,COUNTIF($F$8:F123,POINTYEARS),0))),"",INDEX(POINTYEARS,MATCH(0,COUNTIF($F$8:F123,POINTYEARS),0)))</f>
        <v/>
      </c>
      <c r="G124" t="str">
        <f t="shared" si="7"/>
        <v/>
      </c>
    </row>
    <row r="125" spans="1:7" x14ac:dyDescent="0.25">
      <c r="A125" s="47"/>
      <c r="B125" s="40"/>
      <c r="C125" s="48"/>
      <c r="D125" s="42"/>
      <c r="E125" s="25" t="str">
        <f t="shared" si="5"/>
        <v/>
      </c>
      <c r="F125" s="25" t="str">
        <f t="array" ref="F125">IF(ISNA(INDEX(POINTYEARS,MATCH(0,COUNTIF($F$8:F124,POINTYEARS),0))),"",INDEX(POINTYEARS,MATCH(0,COUNTIF($F$8:F124,POINTYEARS),0)))</f>
        <v/>
      </c>
      <c r="G125" t="str">
        <f t="shared" si="7"/>
        <v/>
      </c>
    </row>
    <row r="126" spans="1:7" x14ac:dyDescent="0.25">
      <c r="A126" s="47"/>
      <c r="B126" s="40"/>
      <c r="C126" s="48"/>
      <c r="D126" s="42"/>
      <c r="E126" s="25" t="str">
        <f t="shared" si="5"/>
        <v/>
      </c>
      <c r="F126" s="25" t="str">
        <f t="array" ref="F126">IF(ISNA(INDEX(POINTYEARS,MATCH(0,COUNTIF($F$8:F125,POINTYEARS),0))),"",INDEX(POINTYEARS,MATCH(0,COUNTIF($F$8:F125,POINTYEARS),0)))</f>
        <v/>
      </c>
      <c r="G126" t="str">
        <f t="shared" si="7"/>
        <v/>
      </c>
    </row>
    <row r="127" spans="1:7" x14ac:dyDescent="0.25">
      <c r="A127" s="47"/>
      <c r="B127" s="40"/>
      <c r="C127" s="48"/>
      <c r="D127" s="42"/>
      <c r="E127" s="25" t="str">
        <f t="shared" si="5"/>
        <v/>
      </c>
      <c r="F127" s="25" t="str">
        <f t="array" ref="F127">IF(ISNA(INDEX(POINTYEARS,MATCH(0,COUNTIF($F$8:F126,POINTYEARS),0))),"",INDEX(POINTYEARS,MATCH(0,COUNTIF($F$8:F126,POINTYEARS),0)))</f>
        <v/>
      </c>
      <c r="G127" t="str">
        <f t="shared" si="7"/>
        <v/>
      </c>
    </row>
    <row r="128" spans="1:7" x14ac:dyDescent="0.25">
      <c r="A128" s="47"/>
      <c r="B128" s="40"/>
      <c r="C128" s="48"/>
      <c r="D128" s="42"/>
      <c r="E128" s="25" t="str">
        <f t="shared" si="5"/>
        <v/>
      </c>
      <c r="F128" s="25" t="str">
        <f t="array" ref="F128">IF(ISNA(INDEX(POINTYEARS,MATCH(0,COUNTIF($F$8:F127,POINTYEARS),0))),"",INDEX(POINTYEARS,MATCH(0,COUNTIF($F$8:F127,POINTYEARS),0)))</f>
        <v/>
      </c>
      <c r="G128" t="str">
        <f t="shared" si="7"/>
        <v/>
      </c>
    </row>
    <row r="129" spans="1:7" x14ac:dyDescent="0.25">
      <c r="A129" s="47"/>
      <c r="B129" s="40"/>
      <c r="C129" s="48"/>
      <c r="D129" s="42"/>
      <c r="E129" s="25" t="str">
        <f t="shared" si="5"/>
        <v/>
      </c>
      <c r="F129" s="25" t="str">
        <f t="array" ref="F129">IF(ISNA(INDEX(POINTYEARS,MATCH(0,COUNTIF($F$8:F128,POINTYEARS),0))),"",INDEX(POINTYEARS,MATCH(0,COUNTIF($F$8:F128,POINTYEARS),0)))</f>
        <v/>
      </c>
      <c r="G129" t="str">
        <f t="shared" si="7"/>
        <v/>
      </c>
    </row>
    <row r="130" spans="1:7" x14ac:dyDescent="0.25">
      <c r="A130" s="47"/>
      <c r="B130" s="40"/>
      <c r="C130" s="48"/>
      <c r="D130" s="42"/>
      <c r="E130" s="25" t="str">
        <f t="shared" si="5"/>
        <v/>
      </c>
      <c r="F130" s="25" t="str">
        <f t="array" ref="F130">IF(ISNA(INDEX(POINTYEARS,MATCH(0,COUNTIF($F$8:F129,POINTYEARS),0))),"",INDEX(POINTYEARS,MATCH(0,COUNTIF($F$8:F129,POINTYEARS),0)))</f>
        <v/>
      </c>
      <c r="G130" t="str">
        <f t="shared" si="7"/>
        <v/>
      </c>
    </row>
    <row r="131" spans="1:7" x14ac:dyDescent="0.25">
      <c r="A131" s="47"/>
      <c r="B131" s="40"/>
      <c r="C131" s="48"/>
      <c r="D131" s="42"/>
      <c r="E131" s="25" t="str">
        <f t="shared" si="5"/>
        <v/>
      </c>
      <c r="F131" s="25" t="str">
        <f t="array" ref="F131">IF(ISNA(INDEX(POINTYEARS,MATCH(0,COUNTIF($F$8:F130,POINTYEARS),0))),"",INDEX(POINTYEARS,MATCH(0,COUNTIF($F$8:F130,POINTYEARS),0)))</f>
        <v/>
      </c>
      <c r="G131" t="str">
        <f t="shared" si="7"/>
        <v/>
      </c>
    </row>
    <row r="132" spans="1:7" x14ac:dyDescent="0.25">
      <c r="A132" s="47"/>
      <c r="B132" s="40"/>
      <c r="C132" s="48"/>
      <c r="D132" s="42"/>
      <c r="E132" s="25" t="str">
        <f t="shared" si="5"/>
        <v/>
      </c>
      <c r="F132" s="25" t="str">
        <f t="array" ref="F132">IF(ISNA(INDEX(POINTYEARS,MATCH(0,COUNTIF($F$8:F131,POINTYEARS),0))),"",INDEX(POINTYEARS,MATCH(0,COUNTIF($F$8:F131,POINTYEARS),0)))</f>
        <v/>
      </c>
      <c r="G132" t="str">
        <f t="shared" si="7"/>
        <v/>
      </c>
    </row>
    <row r="133" spans="1:7" x14ac:dyDescent="0.25">
      <c r="A133" s="47"/>
      <c r="B133" s="40"/>
      <c r="C133" s="48"/>
      <c r="D133" s="42"/>
      <c r="E133" s="25" t="str">
        <f t="shared" si="5"/>
        <v/>
      </c>
      <c r="F133" s="25" t="str">
        <f t="array" ref="F133">IF(ISNA(INDEX(POINTYEARS,MATCH(0,COUNTIF($F$8:F132,POINTYEARS),0))),"",INDEX(POINTYEARS,MATCH(0,COUNTIF($F$8:F132,POINTYEARS),0)))</f>
        <v/>
      </c>
      <c r="G133" t="str">
        <f t="shared" si="7"/>
        <v/>
      </c>
    </row>
    <row r="134" spans="1:7" x14ac:dyDescent="0.25">
      <c r="A134" s="47"/>
      <c r="B134" s="40"/>
      <c r="C134" s="48"/>
      <c r="D134" s="42"/>
      <c r="E134" s="25" t="str">
        <f t="shared" si="5"/>
        <v/>
      </c>
      <c r="F134" s="25" t="str">
        <f t="array" ref="F134">IF(ISNA(INDEX(POINTYEARS,MATCH(0,COUNTIF($F$8:F133,POINTYEARS),0))),"",INDEX(POINTYEARS,MATCH(0,COUNTIF($F$8:F133,POINTYEARS),0)))</f>
        <v/>
      </c>
      <c r="G134" t="str">
        <f t="shared" si="7"/>
        <v/>
      </c>
    </row>
    <row r="135" spans="1:7" x14ac:dyDescent="0.25">
      <c r="A135" s="47"/>
      <c r="B135" s="40"/>
      <c r="C135" s="48"/>
      <c r="D135" s="42"/>
      <c r="E135" s="25" t="str">
        <f t="shared" si="5"/>
        <v/>
      </c>
      <c r="F135" s="25" t="str">
        <f t="array" ref="F135">IF(ISNA(INDEX(POINTYEARS,MATCH(0,COUNTIF($F$8:F134,POINTYEARS),0))),"",INDEX(POINTYEARS,MATCH(0,COUNTIF($F$8:F134,POINTYEARS),0)))</f>
        <v/>
      </c>
      <c r="G135" t="str">
        <f t="shared" si="7"/>
        <v/>
      </c>
    </row>
    <row r="136" spans="1:7" x14ac:dyDescent="0.25">
      <c r="A136" s="47"/>
      <c r="B136" s="40"/>
      <c r="C136" s="48"/>
      <c r="D136" s="42"/>
      <c r="E136" s="25" t="str">
        <f t="shared" si="5"/>
        <v/>
      </c>
      <c r="F136" s="25" t="str">
        <f t="array" ref="F136">IF(ISNA(INDEX(POINTYEARS,MATCH(0,COUNTIF($F$8:F135,POINTYEARS),0))),"",INDEX(POINTYEARS,MATCH(0,COUNTIF($F$8:F135,POINTYEARS),0)))</f>
        <v/>
      </c>
      <c r="G136" t="str">
        <f t="shared" si="7"/>
        <v/>
      </c>
    </row>
    <row r="137" spans="1:7" x14ac:dyDescent="0.25">
      <c r="A137" s="47"/>
      <c r="B137" s="40"/>
      <c r="C137" s="48"/>
      <c r="D137" s="42"/>
      <c r="E137" s="25" t="str">
        <f t="shared" ref="E137:E200" si="8">IF(A137&gt;0,YEAR(A137),"")</f>
        <v/>
      </c>
      <c r="F137" s="25" t="str">
        <f t="array" ref="F137">IF(ISNA(INDEX(POINTYEARS,MATCH(0,COUNTIF($F$8:F136,POINTYEARS),0))),"",INDEX(POINTYEARS,MATCH(0,COUNTIF($F$8:F136,POINTYEARS),0)))</f>
        <v/>
      </c>
      <c r="G137" t="str">
        <f t="shared" ref="G137:G168" si="9">IF(AND(C137&gt;0,A137=""),"Please enter a valid date.","")</f>
        <v/>
      </c>
    </row>
    <row r="138" spans="1:7" x14ac:dyDescent="0.25">
      <c r="A138" s="47"/>
      <c r="B138" s="40"/>
      <c r="C138" s="48"/>
      <c r="D138" s="42"/>
      <c r="E138" s="25" t="str">
        <f t="shared" si="8"/>
        <v/>
      </c>
      <c r="F138" s="25" t="str">
        <f t="array" ref="F138">IF(ISNA(INDEX(POINTYEARS,MATCH(0,COUNTIF($F$8:F137,POINTYEARS),0))),"",INDEX(POINTYEARS,MATCH(0,COUNTIF($F$8:F137,POINTYEARS),0)))</f>
        <v/>
      </c>
      <c r="G138" t="str">
        <f t="shared" si="9"/>
        <v/>
      </c>
    </row>
    <row r="139" spans="1:7" x14ac:dyDescent="0.25">
      <c r="A139" s="47"/>
      <c r="B139" s="40"/>
      <c r="C139" s="48"/>
      <c r="D139" s="42"/>
      <c r="E139" s="25" t="str">
        <f t="shared" si="8"/>
        <v/>
      </c>
      <c r="F139" s="25" t="str">
        <f t="array" ref="F139">IF(ISNA(INDEX(POINTYEARS,MATCH(0,COUNTIF($F$8:F138,POINTYEARS),0))),"",INDEX(POINTYEARS,MATCH(0,COUNTIF($F$8:F138,POINTYEARS),0)))</f>
        <v/>
      </c>
      <c r="G139" t="str">
        <f t="shared" si="9"/>
        <v/>
      </c>
    </row>
    <row r="140" spans="1:7" x14ac:dyDescent="0.25">
      <c r="A140" s="47"/>
      <c r="B140" s="40"/>
      <c r="C140" s="48"/>
      <c r="D140" s="42"/>
      <c r="E140" s="25" t="str">
        <f t="shared" si="8"/>
        <v/>
      </c>
      <c r="F140" s="25" t="str">
        <f t="array" ref="F140">IF(ISNA(INDEX(POINTYEARS,MATCH(0,COUNTIF($F$8:F139,POINTYEARS),0))),"",INDEX(POINTYEARS,MATCH(0,COUNTIF($F$8:F139,POINTYEARS),0)))</f>
        <v/>
      </c>
      <c r="G140" t="str">
        <f t="shared" si="9"/>
        <v/>
      </c>
    </row>
    <row r="141" spans="1:7" x14ac:dyDescent="0.25">
      <c r="A141" s="47"/>
      <c r="B141" s="40"/>
      <c r="C141" s="48"/>
      <c r="D141" s="42"/>
      <c r="E141" s="25" t="str">
        <f t="shared" si="8"/>
        <v/>
      </c>
      <c r="F141" s="25" t="str">
        <f t="array" ref="F141">IF(ISNA(INDEX(POINTYEARS,MATCH(0,COUNTIF($F$8:F140,POINTYEARS),0))),"",INDEX(POINTYEARS,MATCH(0,COUNTIF($F$8:F140,POINTYEARS),0)))</f>
        <v/>
      </c>
      <c r="G141" t="str">
        <f t="shared" si="9"/>
        <v/>
      </c>
    </row>
    <row r="142" spans="1:7" x14ac:dyDescent="0.25">
      <c r="A142" s="47"/>
      <c r="B142" s="40"/>
      <c r="C142" s="48"/>
      <c r="D142" s="42"/>
      <c r="E142" s="25" t="str">
        <f t="shared" si="8"/>
        <v/>
      </c>
      <c r="F142" s="25" t="str">
        <f t="array" ref="F142">IF(ISNA(INDEX(POINTYEARS,MATCH(0,COUNTIF($F$8:F141,POINTYEARS),0))),"",INDEX(POINTYEARS,MATCH(0,COUNTIF($F$8:F141,POINTYEARS),0)))</f>
        <v/>
      </c>
      <c r="G142" t="str">
        <f t="shared" si="9"/>
        <v/>
      </c>
    </row>
    <row r="143" spans="1:7" x14ac:dyDescent="0.25">
      <c r="A143" s="47"/>
      <c r="B143" s="40"/>
      <c r="C143" s="48"/>
      <c r="D143" s="42"/>
      <c r="E143" s="25" t="str">
        <f t="shared" si="8"/>
        <v/>
      </c>
      <c r="F143" s="25" t="str">
        <f t="array" ref="F143">IF(ISNA(INDEX(POINTYEARS,MATCH(0,COUNTIF($F$8:F142,POINTYEARS),0))),"",INDEX(POINTYEARS,MATCH(0,COUNTIF($F$8:F142,POINTYEARS),0)))</f>
        <v/>
      </c>
      <c r="G143" t="str">
        <f t="shared" si="9"/>
        <v/>
      </c>
    </row>
    <row r="144" spans="1:7" x14ac:dyDescent="0.25">
      <c r="A144" s="47"/>
      <c r="B144" s="40"/>
      <c r="C144" s="48"/>
      <c r="D144" s="42"/>
      <c r="E144" s="25" t="str">
        <f t="shared" si="8"/>
        <v/>
      </c>
      <c r="F144" s="25" t="str">
        <f t="array" ref="F144">IF(ISNA(INDEX(POINTYEARS,MATCH(0,COUNTIF($F$8:F143,POINTYEARS),0))),"",INDEX(POINTYEARS,MATCH(0,COUNTIF($F$8:F143,POINTYEARS),0)))</f>
        <v/>
      </c>
      <c r="G144" t="str">
        <f t="shared" si="9"/>
        <v/>
      </c>
    </row>
    <row r="145" spans="1:7" x14ac:dyDescent="0.25">
      <c r="A145" s="47"/>
      <c r="B145" s="40"/>
      <c r="C145" s="48"/>
      <c r="D145" s="42"/>
      <c r="E145" s="25" t="str">
        <f t="shared" si="8"/>
        <v/>
      </c>
      <c r="F145" s="25" t="str">
        <f t="array" ref="F145">IF(ISNA(INDEX(POINTYEARS,MATCH(0,COUNTIF($F$8:F144,POINTYEARS),0))),"",INDEX(POINTYEARS,MATCH(0,COUNTIF($F$8:F144,POINTYEARS),0)))</f>
        <v/>
      </c>
      <c r="G145" t="str">
        <f t="shared" si="9"/>
        <v/>
      </c>
    </row>
    <row r="146" spans="1:7" x14ac:dyDescent="0.25">
      <c r="A146" s="47"/>
      <c r="B146" s="40"/>
      <c r="C146" s="48"/>
      <c r="D146" s="42"/>
      <c r="E146" s="25" t="str">
        <f t="shared" si="8"/>
        <v/>
      </c>
      <c r="F146" s="25" t="str">
        <f t="array" ref="F146">IF(ISNA(INDEX(POINTYEARS,MATCH(0,COUNTIF($F$8:F145,POINTYEARS),0))),"",INDEX(POINTYEARS,MATCH(0,COUNTIF($F$8:F145,POINTYEARS),0)))</f>
        <v/>
      </c>
      <c r="G146" t="str">
        <f t="shared" si="9"/>
        <v/>
      </c>
    </row>
    <row r="147" spans="1:7" x14ac:dyDescent="0.25">
      <c r="A147" s="47"/>
      <c r="B147" s="40"/>
      <c r="C147" s="48"/>
      <c r="D147" s="42"/>
      <c r="E147" s="25" t="str">
        <f t="shared" si="8"/>
        <v/>
      </c>
      <c r="F147" s="25" t="str">
        <f t="array" ref="F147">IF(ISNA(INDEX(POINTYEARS,MATCH(0,COUNTIF($F$8:F146,POINTYEARS),0))),"",INDEX(POINTYEARS,MATCH(0,COUNTIF($F$8:F146,POINTYEARS),0)))</f>
        <v/>
      </c>
      <c r="G147" t="str">
        <f t="shared" si="9"/>
        <v/>
      </c>
    </row>
    <row r="148" spans="1:7" x14ac:dyDescent="0.25">
      <c r="A148" s="47"/>
      <c r="B148" s="40"/>
      <c r="C148" s="48"/>
      <c r="D148" s="42"/>
      <c r="E148" s="25" t="str">
        <f t="shared" si="8"/>
        <v/>
      </c>
      <c r="F148" s="25" t="str">
        <f t="array" ref="F148">IF(ISNA(INDEX(POINTYEARS,MATCH(0,COUNTIF($F$8:F147,POINTYEARS),0))),"",INDEX(POINTYEARS,MATCH(0,COUNTIF($F$8:F147,POINTYEARS),0)))</f>
        <v/>
      </c>
      <c r="G148" t="str">
        <f t="shared" si="9"/>
        <v/>
      </c>
    </row>
    <row r="149" spans="1:7" x14ac:dyDescent="0.25">
      <c r="A149" s="47"/>
      <c r="B149" s="40"/>
      <c r="C149" s="48"/>
      <c r="D149" s="42"/>
      <c r="E149" s="25" t="str">
        <f t="shared" si="8"/>
        <v/>
      </c>
      <c r="F149" s="25" t="str">
        <f t="array" ref="F149">IF(ISNA(INDEX(POINTYEARS,MATCH(0,COUNTIF($F$8:F148,POINTYEARS),0))),"",INDEX(POINTYEARS,MATCH(0,COUNTIF($F$8:F148,POINTYEARS),0)))</f>
        <v/>
      </c>
      <c r="G149" t="str">
        <f t="shared" si="9"/>
        <v/>
      </c>
    </row>
    <row r="150" spans="1:7" x14ac:dyDescent="0.25">
      <c r="A150" s="47"/>
      <c r="B150" s="40"/>
      <c r="C150" s="48"/>
      <c r="D150" s="42"/>
      <c r="E150" s="25" t="str">
        <f t="shared" si="8"/>
        <v/>
      </c>
      <c r="F150" s="25" t="str">
        <f t="array" ref="F150">IF(ISNA(INDEX(POINTYEARS,MATCH(0,COUNTIF($F$8:F149,POINTYEARS),0))),"",INDEX(POINTYEARS,MATCH(0,COUNTIF($F$8:F149,POINTYEARS),0)))</f>
        <v/>
      </c>
      <c r="G150" t="str">
        <f t="shared" si="9"/>
        <v/>
      </c>
    </row>
    <row r="151" spans="1:7" x14ac:dyDescent="0.25">
      <c r="A151" s="47"/>
      <c r="B151" s="40"/>
      <c r="C151" s="48"/>
      <c r="D151" s="42"/>
      <c r="E151" s="25" t="str">
        <f t="shared" si="8"/>
        <v/>
      </c>
      <c r="F151" s="25" t="str">
        <f t="array" ref="F151">IF(ISNA(INDEX(POINTYEARS,MATCH(0,COUNTIF($F$8:F150,POINTYEARS),0))),"",INDEX(POINTYEARS,MATCH(0,COUNTIF($F$8:F150,POINTYEARS),0)))</f>
        <v/>
      </c>
      <c r="G151" t="str">
        <f t="shared" si="9"/>
        <v/>
      </c>
    </row>
    <row r="152" spans="1:7" x14ac:dyDescent="0.25">
      <c r="A152" s="47"/>
      <c r="B152" s="40"/>
      <c r="C152" s="48"/>
      <c r="D152" s="42"/>
      <c r="E152" s="25" t="str">
        <f t="shared" si="8"/>
        <v/>
      </c>
      <c r="F152" s="25" t="str">
        <f t="array" ref="F152">IF(ISNA(INDEX(POINTYEARS,MATCH(0,COUNTIF($F$8:F151,POINTYEARS),0))),"",INDEX(POINTYEARS,MATCH(0,COUNTIF($F$8:F151,POINTYEARS),0)))</f>
        <v/>
      </c>
      <c r="G152" t="str">
        <f t="shared" si="9"/>
        <v/>
      </c>
    </row>
    <row r="153" spans="1:7" x14ac:dyDescent="0.25">
      <c r="A153" s="47"/>
      <c r="B153" s="40"/>
      <c r="C153" s="48"/>
      <c r="D153" s="42"/>
      <c r="E153" s="25" t="str">
        <f t="shared" si="8"/>
        <v/>
      </c>
      <c r="F153" s="25" t="str">
        <f t="array" ref="F153">IF(ISNA(INDEX(POINTYEARS,MATCH(0,COUNTIF($F$8:F152,POINTYEARS),0))),"",INDEX(POINTYEARS,MATCH(0,COUNTIF($F$8:F152,POINTYEARS),0)))</f>
        <v/>
      </c>
      <c r="G153" t="str">
        <f t="shared" si="9"/>
        <v/>
      </c>
    </row>
    <row r="154" spans="1:7" x14ac:dyDescent="0.25">
      <c r="A154" s="47"/>
      <c r="B154" s="40"/>
      <c r="C154" s="48"/>
      <c r="D154" s="42"/>
      <c r="E154" s="25" t="str">
        <f t="shared" si="8"/>
        <v/>
      </c>
      <c r="F154" s="25" t="str">
        <f t="array" ref="F154">IF(ISNA(INDEX(POINTYEARS,MATCH(0,COUNTIF($F$8:F153,POINTYEARS),0))),"",INDEX(POINTYEARS,MATCH(0,COUNTIF($F$8:F153,POINTYEARS),0)))</f>
        <v/>
      </c>
      <c r="G154" t="str">
        <f t="shared" si="9"/>
        <v/>
      </c>
    </row>
    <row r="155" spans="1:7" x14ac:dyDescent="0.25">
      <c r="A155" s="47"/>
      <c r="B155" s="40"/>
      <c r="C155" s="48"/>
      <c r="D155" s="42"/>
      <c r="E155" s="25" t="str">
        <f t="shared" si="8"/>
        <v/>
      </c>
      <c r="F155" s="25" t="str">
        <f t="array" ref="F155">IF(ISNA(INDEX(POINTYEARS,MATCH(0,COUNTIF($F$8:F154,POINTYEARS),0))),"",INDEX(POINTYEARS,MATCH(0,COUNTIF($F$8:F154,POINTYEARS),0)))</f>
        <v/>
      </c>
      <c r="G155" t="str">
        <f t="shared" si="9"/>
        <v/>
      </c>
    </row>
    <row r="156" spans="1:7" x14ac:dyDescent="0.25">
      <c r="A156" s="47"/>
      <c r="B156" s="40"/>
      <c r="C156" s="48"/>
      <c r="D156" s="42"/>
      <c r="E156" s="25" t="str">
        <f t="shared" si="8"/>
        <v/>
      </c>
      <c r="F156" s="25" t="str">
        <f t="array" ref="F156">IF(ISNA(INDEX(POINTYEARS,MATCH(0,COUNTIF($F$8:F155,POINTYEARS),0))),"",INDEX(POINTYEARS,MATCH(0,COUNTIF($F$8:F155,POINTYEARS),0)))</f>
        <v/>
      </c>
      <c r="G156" t="str">
        <f t="shared" si="9"/>
        <v/>
      </c>
    </row>
    <row r="157" spans="1:7" x14ac:dyDescent="0.25">
      <c r="A157" s="47"/>
      <c r="B157" s="40"/>
      <c r="C157" s="48"/>
      <c r="D157" s="42"/>
      <c r="E157" s="25" t="str">
        <f t="shared" si="8"/>
        <v/>
      </c>
      <c r="F157" s="25" t="str">
        <f t="array" ref="F157">IF(ISNA(INDEX(POINTYEARS,MATCH(0,COUNTIF($F$8:F156,POINTYEARS),0))),"",INDEX(POINTYEARS,MATCH(0,COUNTIF($F$8:F156,POINTYEARS),0)))</f>
        <v/>
      </c>
      <c r="G157" t="str">
        <f t="shared" si="9"/>
        <v/>
      </c>
    </row>
    <row r="158" spans="1:7" x14ac:dyDescent="0.25">
      <c r="A158" s="47"/>
      <c r="B158" s="40"/>
      <c r="C158" s="48"/>
      <c r="D158" s="42"/>
      <c r="E158" s="25" t="str">
        <f t="shared" si="8"/>
        <v/>
      </c>
      <c r="F158" s="25" t="str">
        <f t="array" ref="F158">IF(ISNA(INDEX(POINTYEARS,MATCH(0,COUNTIF($F$8:F157,POINTYEARS),0))),"",INDEX(POINTYEARS,MATCH(0,COUNTIF($F$8:F157,POINTYEARS),0)))</f>
        <v/>
      </c>
      <c r="G158" t="str">
        <f t="shared" si="9"/>
        <v/>
      </c>
    </row>
    <row r="159" spans="1:7" x14ac:dyDescent="0.25">
      <c r="A159" s="47"/>
      <c r="B159" s="40"/>
      <c r="C159" s="48"/>
      <c r="D159" s="42"/>
      <c r="E159" s="25" t="str">
        <f t="shared" si="8"/>
        <v/>
      </c>
      <c r="F159" s="25" t="str">
        <f t="array" ref="F159">IF(ISNA(INDEX(POINTYEARS,MATCH(0,COUNTIF($F$8:F158,POINTYEARS),0))),"",INDEX(POINTYEARS,MATCH(0,COUNTIF($F$8:F158,POINTYEARS),0)))</f>
        <v/>
      </c>
      <c r="G159" t="str">
        <f t="shared" si="9"/>
        <v/>
      </c>
    </row>
    <row r="160" spans="1:7" x14ac:dyDescent="0.25">
      <c r="A160" s="47"/>
      <c r="B160" s="40"/>
      <c r="C160" s="48"/>
      <c r="D160" s="42"/>
      <c r="E160" s="25" t="str">
        <f t="shared" si="8"/>
        <v/>
      </c>
      <c r="F160" s="25" t="str">
        <f t="array" ref="F160">IF(ISNA(INDEX(POINTYEARS,MATCH(0,COUNTIF($F$8:F159,POINTYEARS),0))),"",INDEX(POINTYEARS,MATCH(0,COUNTIF($F$8:F159,POINTYEARS),0)))</f>
        <v/>
      </c>
      <c r="G160" t="str">
        <f t="shared" si="9"/>
        <v/>
      </c>
    </row>
    <row r="161" spans="1:7" x14ac:dyDescent="0.25">
      <c r="A161" s="47"/>
      <c r="B161" s="40"/>
      <c r="C161" s="48"/>
      <c r="D161" s="42"/>
      <c r="E161" s="25" t="str">
        <f t="shared" si="8"/>
        <v/>
      </c>
      <c r="F161" s="25" t="str">
        <f t="array" ref="F161">IF(ISNA(INDEX(POINTYEARS,MATCH(0,COUNTIF($F$8:F160,POINTYEARS),0))),"",INDEX(POINTYEARS,MATCH(0,COUNTIF($F$8:F160,POINTYEARS),0)))</f>
        <v/>
      </c>
      <c r="G161" t="str">
        <f t="shared" si="9"/>
        <v/>
      </c>
    </row>
    <row r="162" spans="1:7" x14ac:dyDescent="0.25">
      <c r="A162" s="47"/>
      <c r="B162" s="40"/>
      <c r="C162" s="48"/>
      <c r="D162" s="42"/>
      <c r="E162" s="25" t="str">
        <f t="shared" si="8"/>
        <v/>
      </c>
      <c r="F162" s="25" t="str">
        <f t="array" ref="F162">IF(ISNA(INDEX(POINTYEARS,MATCH(0,COUNTIF($F$8:F161,POINTYEARS),0))),"",INDEX(POINTYEARS,MATCH(0,COUNTIF($F$8:F161,POINTYEARS),0)))</f>
        <v/>
      </c>
      <c r="G162" t="str">
        <f t="shared" si="9"/>
        <v/>
      </c>
    </row>
    <row r="163" spans="1:7" x14ac:dyDescent="0.25">
      <c r="A163" s="47"/>
      <c r="B163" s="40"/>
      <c r="C163" s="48"/>
      <c r="D163" s="42"/>
      <c r="E163" s="25" t="str">
        <f t="shared" si="8"/>
        <v/>
      </c>
      <c r="F163" s="25" t="str">
        <f t="array" ref="F163">IF(ISNA(INDEX(POINTYEARS,MATCH(0,COUNTIF($F$8:F162,POINTYEARS),0))),"",INDEX(POINTYEARS,MATCH(0,COUNTIF($F$8:F162,POINTYEARS),0)))</f>
        <v/>
      </c>
      <c r="G163" t="str">
        <f t="shared" si="9"/>
        <v/>
      </c>
    </row>
    <row r="164" spans="1:7" x14ac:dyDescent="0.25">
      <c r="A164" s="47"/>
      <c r="B164" s="40"/>
      <c r="C164" s="48"/>
      <c r="D164" s="42"/>
      <c r="E164" s="25" t="str">
        <f t="shared" si="8"/>
        <v/>
      </c>
      <c r="F164" s="25" t="str">
        <f t="array" ref="F164">IF(ISNA(INDEX(POINTYEARS,MATCH(0,COUNTIF($F$8:F163,POINTYEARS),0))),"",INDEX(POINTYEARS,MATCH(0,COUNTIF($F$8:F163,POINTYEARS),0)))</f>
        <v/>
      </c>
      <c r="G164" t="str">
        <f t="shared" si="9"/>
        <v/>
      </c>
    </row>
    <row r="165" spans="1:7" x14ac:dyDescent="0.25">
      <c r="A165" s="47"/>
      <c r="B165" s="40"/>
      <c r="C165" s="48"/>
      <c r="D165" s="42"/>
      <c r="E165" s="25" t="str">
        <f t="shared" si="8"/>
        <v/>
      </c>
      <c r="F165" s="25" t="str">
        <f t="array" ref="F165">IF(ISNA(INDEX(POINTYEARS,MATCH(0,COUNTIF($F$8:F164,POINTYEARS),0))),"",INDEX(POINTYEARS,MATCH(0,COUNTIF($F$8:F164,POINTYEARS),0)))</f>
        <v/>
      </c>
      <c r="G165" t="str">
        <f t="shared" si="9"/>
        <v/>
      </c>
    </row>
    <row r="166" spans="1:7" x14ac:dyDescent="0.25">
      <c r="A166" s="47"/>
      <c r="B166" s="40"/>
      <c r="C166" s="48"/>
      <c r="D166" s="42"/>
      <c r="E166" s="25" t="str">
        <f t="shared" si="8"/>
        <v/>
      </c>
      <c r="F166" s="25" t="str">
        <f t="array" ref="F166">IF(ISNA(INDEX(POINTYEARS,MATCH(0,COUNTIF($F$8:F165,POINTYEARS),0))),"",INDEX(POINTYEARS,MATCH(0,COUNTIF($F$8:F165,POINTYEARS),0)))</f>
        <v/>
      </c>
      <c r="G166" t="str">
        <f t="shared" si="9"/>
        <v/>
      </c>
    </row>
    <row r="167" spans="1:7" x14ac:dyDescent="0.25">
      <c r="A167" s="47"/>
      <c r="B167" s="40"/>
      <c r="C167" s="48"/>
      <c r="D167" s="42"/>
      <c r="E167" s="25" t="str">
        <f t="shared" si="8"/>
        <v/>
      </c>
      <c r="F167" s="25" t="str">
        <f t="array" ref="F167">IF(ISNA(INDEX(POINTYEARS,MATCH(0,COUNTIF($F$8:F166,POINTYEARS),0))),"",INDEX(POINTYEARS,MATCH(0,COUNTIF($F$8:F166,POINTYEARS),0)))</f>
        <v/>
      </c>
      <c r="G167" t="str">
        <f t="shared" si="9"/>
        <v/>
      </c>
    </row>
    <row r="168" spans="1:7" x14ac:dyDescent="0.25">
      <c r="A168" s="47"/>
      <c r="B168" s="40"/>
      <c r="C168" s="48"/>
      <c r="D168" s="42"/>
      <c r="E168" s="25" t="str">
        <f t="shared" si="8"/>
        <v/>
      </c>
      <c r="F168" s="25" t="str">
        <f t="array" ref="F168">IF(ISNA(INDEX(POINTYEARS,MATCH(0,COUNTIF($F$8:F167,POINTYEARS),0))),"",INDEX(POINTYEARS,MATCH(0,COUNTIF($F$8:F167,POINTYEARS),0)))</f>
        <v/>
      </c>
      <c r="G168" t="str">
        <f t="shared" si="9"/>
        <v/>
      </c>
    </row>
    <row r="169" spans="1:7" x14ac:dyDescent="0.25">
      <c r="A169" s="47"/>
      <c r="B169" s="40"/>
      <c r="C169" s="48"/>
      <c r="D169" s="42"/>
      <c r="E169" s="25" t="str">
        <f t="shared" si="8"/>
        <v/>
      </c>
      <c r="F169" s="25" t="str">
        <f t="array" ref="F169">IF(ISNA(INDEX(POINTYEARS,MATCH(0,COUNTIF($F$8:F168,POINTYEARS),0))),"",INDEX(POINTYEARS,MATCH(0,COUNTIF($F$8:F168,POINTYEARS),0)))</f>
        <v/>
      </c>
      <c r="G169" t="str">
        <f t="shared" ref="G169:G232" si="10">IF(AND(C169&gt;0,A169=""),"Please enter a valid date.","")</f>
        <v/>
      </c>
    </row>
    <row r="170" spans="1:7" x14ac:dyDescent="0.25">
      <c r="A170" s="47"/>
      <c r="B170" s="40"/>
      <c r="C170" s="48"/>
      <c r="D170" s="42"/>
      <c r="E170" s="25" t="str">
        <f t="shared" si="8"/>
        <v/>
      </c>
      <c r="F170" s="25" t="str">
        <f t="array" ref="F170">IF(ISNA(INDEX(POINTYEARS,MATCH(0,COUNTIF($F$8:F169,POINTYEARS),0))),"",INDEX(POINTYEARS,MATCH(0,COUNTIF($F$8:F169,POINTYEARS),0)))</f>
        <v/>
      </c>
      <c r="G170" t="str">
        <f t="shared" si="10"/>
        <v/>
      </c>
    </row>
    <row r="171" spans="1:7" x14ac:dyDescent="0.25">
      <c r="A171" s="47"/>
      <c r="B171" s="40"/>
      <c r="C171" s="48"/>
      <c r="D171" s="42"/>
      <c r="E171" s="25" t="str">
        <f t="shared" si="8"/>
        <v/>
      </c>
      <c r="F171" s="25" t="str">
        <f t="array" ref="F171">IF(ISNA(INDEX(POINTYEARS,MATCH(0,COUNTIF($F$8:F170,POINTYEARS),0))),"",INDEX(POINTYEARS,MATCH(0,COUNTIF($F$8:F170,POINTYEARS),0)))</f>
        <v/>
      </c>
      <c r="G171" t="str">
        <f t="shared" si="10"/>
        <v/>
      </c>
    </row>
    <row r="172" spans="1:7" x14ac:dyDescent="0.25">
      <c r="A172" s="47"/>
      <c r="B172" s="40"/>
      <c r="C172" s="48"/>
      <c r="D172" s="42"/>
      <c r="E172" s="25" t="str">
        <f t="shared" si="8"/>
        <v/>
      </c>
      <c r="F172" s="25" t="str">
        <f t="array" ref="F172">IF(ISNA(INDEX(POINTYEARS,MATCH(0,COUNTIF($F$8:F171,POINTYEARS),0))),"",INDEX(POINTYEARS,MATCH(0,COUNTIF($F$8:F171,POINTYEARS),0)))</f>
        <v/>
      </c>
      <c r="G172" t="str">
        <f t="shared" si="10"/>
        <v/>
      </c>
    </row>
    <row r="173" spans="1:7" x14ac:dyDescent="0.25">
      <c r="A173" s="47"/>
      <c r="B173" s="40"/>
      <c r="C173" s="48"/>
      <c r="D173" s="42"/>
      <c r="E173" s="25" t="str">
        <f t="shared" si="8"/>
        <v/>
      </c>
      <c r="F173" s="25" t="str">
        <f t="array" ref="F173">IF(ISNA(INDEX(POINTYEARS,MATCH(0,COUNTIF($F$8:F172,POINTYEARS),0))),"",INDEX(POINTYEARS,MATCH(0,COUNTIF($F$8:F172,POINTYEARS),0)))</f>
        <v/>
      </c>
      <c r="G173" t="str">
        <f t="shared" si="10"/>
        <v/>
      </c>
    </row>
    <row r="174" spans="1:7" x14ac:dyDescent="0.25">
      <c r="A174" s="47"/>
      <c r="B174" s="40"/>
      <c r="C174" s="48"/>
      <c r="D174" s="42"/>
      <c r="E174" s="25" t="str">
        <f t="shared" si="8"/>
        <v/>
      </c>
      <c r="F174" s="25" t="str">
        <f t="array" ref="F174">IF(ISNA(INDEX(POINTYEARS,MATCH(0,COUNTIF($F$8:F173,POINTYEARS),0))),"",INDEX(POINTYEARS,MATCH(0,COUNTIF($F$8:F173,POINTYEARS),0)))</f>
        <v/>
      </c>
      <c r="G174" t="str">
        <f t="shared" si="10"/>
        <v/>
      </c>
    </row>
    <row r="175" spans="1:7" x14ac:dyDescent="0.25">
      <c r="A175" s="47"/>
      <c r="B175" s="40"/>
      <c r="C175" s="48"/>
      <c r="D175" s="42"/>
      <c r="E175" s="25" t="str">
        <f t="shared" si="8"/>
        <v/>
      </c>
      <c r="F175" s="25" t="str">
        <f t="array" ref="F175">IF(ISNA(INDEX(POINTYEARS,MATCH(0,COUNTIF($F$8:F174,POINTYEARS),0))),"",INDEX(POINTYEARS,MATCH(0,COUNTIF($F$8:F174,POINTYEARS),0)))</f>
        <v/>
      </c>
      <c r="G175" t="str">
        <f t="shared" si="10"/>
        <v/>
      </c>
    </row>
    <row r="176" spans="1:7" x14ac:dyDescent="0.25">
      <c r="A176" s="47"/>
      <c r="B176" s="40"/>
      <c r="C176" s="48"/>
      <c r="D176" s="42"/>
      <c r="E176" s="25" t="str">
        <f t="shared" si="8"/>
        <v/>
      </c>
      <c r="F176" s="25" t="str">
        <f t="array" ref="F176">IF(ISNA(INDEX(POINTYEARS,MATCH(0,COUNTIF($F$8:F175,POINTYEARS),0))),"",INDEX(POINTYEARS,MATCH(0,COUNTIF($F$8:F175,POINTYEARS),0)))</f>
        <v/>
      </c>
      <c r="G176" t="str">
        <f t="shared" si="10"/>
        <v/>
      </c>
    </row>
    <row r="177" spans="1:7" x14ac:dyDescent="0.25">
      <c r="A177" s="47"/>
      <c r="B177" s="40"/>
      <c r="C177" s="48"/>
      <c r="D177" s="42"/>
      <c r="E177" s="25" t="str">
        <f t="shared" si="8"/>
        <v/>
      </c>
      <c r="F177" s="25" t="str">
        <f t="array" ref="F177">IF(ISNA(INDEX(POINTYEARS,MATCH(0,COUNTIF($F$8:F176,POINTYEARS),0))),"",INDEX(POINTYEARS,MATCH(0,COUNTIF($F$8:F176,POINTYEARS),0)))</f>
        <v/>
      </c>
      <c r="G177" t="str">
        <f t="shared" si="10"/>
        <v/>
      </c>
    </row>
    <row r="178" spans="1:7" x14ac:dyDescent="0.25">
      <c r="A178" s="47"/>
      <c r="B178" s="40"/>
      <c r="C178" s="48"/>
      <c r="D178" s="42"/>
      <c r="E178" s="25" t="str">
        <f t="shared" si="8"/>
        <v/>
      </c>
      <c r="F178" s="25" t="str">
        <f t="array" ref="F178">IF(ISNA(INDEX(POINTYEARS,MATCH(0,COUNTIF($F$8:F177,POINTYEARS),0))),"",INDEX(POINTYEARS,MATCH(0,COUNTIF($F$8:F177,POINTYEARS),0)))</f>
        <v/>
      </c>
      <c r="G178" t="str">
        <f t="shared" si="10"/>
        <v/>
      </c>
    </row>
    <row r="179" spans="1:7" x14ac:dyDescent="0.25">
      <c r="A179" s="47"/>
      <c r="B179" s="40"/>
      <c r="C179" s="48"/>
      <c r="D179" s="42"/>
      <c r="E179" s="25" t="str">
        <f t="shared" si="8"/>
        <v/>
      </c>
      <c r="F179" s="25" t="str">
        <f t="array" ref="F179">IF(ISNA(INDEX(POINTYEARS,MATCH(0,COUNTIF($F$8:F178,POINTYEARS),0))),"",INDEX(POINTYEARS,MATCH(0,COUNTIF($F$8:F178,POINTYEARS),0)))</f>
        <v/>
      </c>
      <c r="G179" t="str">
        <f t="shared" si="10"/>
        <v/>
      </c>
    </row>
    <row r="180" spans="1:7" x14ac:dyDescent="0.25">
      <c r="A180" s="47"/>
      <c r="B180" s="40"/>
      <c r="C180" s="48"/>
      <c r="D180" s="42"/>
      <c r="E180" s="25" t="str">
        <f t="shared" si="8"/>
        <v/>
      </c>
      <c r="F180" s="25" t="str">
        <f t="array" ref="F180">IF(ISNA(INDEX(POINTYEARS,MATCH(0,COUNTIF($F$8:F179,POINTYEARS),0))),"",INDEX(POINTYEARS,MATCH(0,COUNTIF($F$8:F179,POINTYEARS),0)))</f>
        <v/>
      </c>
      <c r="G180" t="str">
        <f t="shared" si="10"/>
        <v/>
      </c>
    </row>
    <row r="181" spans="1:7" x14ac:dyDescent="0.25">
      <c r="A181" s="47"/>
      <c r="B181" s="40"/>
      <c r="C181" s="48"/>
      <c r="D181" s="42"/>
      <c r="E181" s="25" t="str">
        <f t="shared" si="8"/>
        <v/>
      </c>
      <c r="F181" s="25" t="str">
        <f t="array" ref="F181">IF(ISNA(INDEX(POINTYEARS,MATCH(0,COUNTIF($F$8:F180,POINTYEARS),0))),"",INDEX(POINTYEARS,MATCH(0,COUNTIF($F$8:F180,POINTYEARS),0)))</f>
        <v/>
      </c>
      <c r="G181" t="str">
        <f t="shared" si="10"/>
        <v/>
      </c>
    </row>
    <row r="182" spans="1:7" x14ac:dyDescent="0.25">
      <c r="A182" s="47"/>
      <c r="B182" s="40"/>
      <c r="C182" s="48"/>
      <c r="D182" s="42"/>
      <c r="E182" s="25" t="str">
        <f t="shared" si="8"/>
        <v/>
      </c>
      <c r="F182" s="25" t="str">
        <f t="array" ref="F182">IF(ISNA(INDEX(POINTYEARS,MATCH(0,COUNTIF($F$8:F181,POINTYEARS),0))),"",INDEX(POINTYEARS,MATCH(0,COUNTIF($F$8:F181,POINTYEARS),0)))</f>
        <v/>
      </c>
      <c r="G182" t="str">
        <f t="shared" si="10"/>
        <v/>
      </c>
    </row>
    <row r="183" spans="1:7" x14ac:dyDescent="0.25">
      <c r="A183" s="47"/>
      <c r="B183" s="40"/>
      <c r="C183" s="48"/>
      <c r="D183" s="42"/>
      <c r="E183" s="25" t="str">
        <f t="shared" si="8"/>
        <v/>
      </c>
      <c r="F183" s="25" t="str">
        <f t="array" ref="F183">IF(ISNA(INDEX(POINTYEARS,MATCH(0,COUNTIF($F$8:F182,POINTYEARS),0))),"",INDEX(POINTYEARS,MATCH(0,COUNTIF($F$8:F182,POINTYEARS),0)))</f>
        <v/>
      </c>
      <c r="G183" t="str">
        <f t="shared" si="10"/>
        <v/>
      </c>
    </row>
    <row r="184" spans="1:7" x14ac:dyDescent="0.25">
      <c r="A184" s="47"/>
      <c r="B184" s="40"/>
      <c r="C184" s="48"/>
      <c r="D184" s="42"/>
      <c r="E184" s="25" t="str">
        <f t="shared" si="8"/>
        <v/>
      </c>
      <c r="F184" s="25" t="str">
        <f t="array" ref="F184">IF(ISNA(INDEX(POINTYEARS,MATCH(0,COUNTIF($F$8:F183,POINTYEARS),0))),"",INDEX(POINTYEARS,MATCH(0,COUNTIF($F$8:F183,POINTYEARS),0)))</f>
        <v/>
      </c>
      <c r="G184" t="str">
        <f t="shared" si="10"/>
        <v/>
      </c>
    </row>
    <row r="185" spans="1:7" x14ac:dyDescent="0.25">
      <c r="A185" s="47"/>
      <c r="B185" s="40"/>
      <c r="C185" s="48"/>
      <c r="D185" s="42"/>
      <c r="E185" s="25" t="str">
        <f t="shared" si="8"/>
        <v/>
      </c>
      <c r="F185" s="25" t="str">
        <f t="array" ref="F185">IF(ISNA(INDEX(POINTYEARS,MATCH(0,COUNTIF($F$8:F184,POINTYEARS),0))),"",INDEX(POINTYEARS,MATCH(0,COUNTIF($F$8:F184,POINTYEARS),0)))</f>
        <v/>
      </c>
      <c r="G185" t="str">
        <f t="shared" si="10"/>
        <v/>
      </c>
    </row>
    <row r="186" spans="1:7" x14ac:dyDescent="0.25">
      <c r="A186" s="47"/>
      <c r="B186" s="40"/>
      <c r="C186" s="48"/>
      <c r="D186" s="42"/>
      <c r="E186" s="25" t="str">
        <f t="shared" si="8"/>
        <v/>
      </c>
      <c r="F186" s="25" t="str">
        <f t="array" ref="F186">IF(ISNA(INDEX(POINTYEARS,MATCH(0,COUNTIF($F$8:F185,POINTYEARS),0))),"",INDEX(POINTYEARS,MATCH(0,COUNTIF($F$8:F185,POINTYEARS),0)))</f>
        <v/>
      </c>
      <c r="G186" t="str">
        <f t="shared" si="10"/>
        <v/>
      </c>
    </row>
    <row r="187" spans="1:7" x14ac:dyDescent="0.25">
      <c r="A187" s="47"/>
      <c r="B187" s="40"/>
      <c r="C187" s="48"/>
      <c r="D187" s="42"/>
      <c r="E187" s="25" t="str">
        <f t="shared" si="8"/>
        <v/>
      </c>
      <c r="F187" s="25" t="str">
        <f t="array" ref="F187">IF(ISNA(INDEX(POINTYEARS,MATCH(0,COUNTIF($F$8:F186,POINTYEARS),0))),"",INDEX(POINTYEARS,MATCH(0,COUNTIF($F$8:F186,POINTYEARS),0)))</f>
        <v/>
      </c>
      <c r="G187" t="str">
        <f t="shared" si="10"/>
        <v/>
      </c>
    </row>
    <row r="188" spans="1:7" x14ac:dyDescent="0.25">
      <c r="A188" s="47"/>
      <c r="B188" s="40"/>
      <c r="C188" s="48"/>
      <c r="D188" s="42"/>
      <c r="E188" s="25" t="str">
        <f t="shared" si="8"/>
        <v/>
      </c>
      <c r="F188" s="25" t="str">
        <f t="array" ref="F188">IF(ISNA(INDEX(POINTYEARS,MATCH(0,COUNTIF($F$8:F187,POINTYEARS),0))),"",INDEX(POINTYEARS,MATCH(0,COUNTIF($F$8:F187,POINTYEARS),0)))</f>
        <v/>
      </c>
      <c r="G188" t="str">
        <f t="shared" si="10"/>
        <v/>
      </c>
    </row>
    <row r="189" spans="1:7" x14ac:dyDescent="0.25">
      <c r="A189" s="47"/>
      <c r="B189" s="40"/>
      <c r="C189" s="48"/>
      <c r="D189" s="42"/>
      <c r="E189" s="25" t="str">
        <f t="shared" si="8"/>
        <v/>
      </c>
      <c r="F189" s="25" t="str">
        <f t="array" ref="F189">IF(ISNA(INDEX(POINTYEARS,MATCH(0,COUNTIF($F$8:F188,POINTYEARS),0))),"",INDEX(POINTYEARS,MATCH(0,COUNTIF($F$8:F188,POINTYEARS),0)))</f>
        <v/>
      </c>
      <c r="G189" t="str">
        <f t="shared" si="10"/>
        <v/>
      </c>
    </row>
    <row r="190" spans="1:7" x14ac:dyDescent="0.25">
      <c r="A190" s="47"/>
      <c r="B190" s="40"/>
      <c r="C190" s="48"/>
      <c r="D190" s="42"/>
      <c r="E190" s="25" t="str">
        <f t="shared" si="8"/>
        <v/>
      </c>
      <c r="F190" s="25" t="str">
        <f t="array" ref="F190">IF(ISNA(INDEX(POINTYEARS,MATCH(0,COUNTIF($F$8:F189,POINTYEARS),0))),"",INDEX(POINTYEARS,MATCH(0,COUNTIF($F$8:F189,POINTYEARS),0)))</f>
        <v/>
      </c>
      <c r="G190" t="str">
        <f t="shared" si="10"/>
        <v/>
      </c>
    </row>
    <row r="191" spans="1:7" x14ac:dyDescent="0.25">
      <c r="A191" s="47"/>
      <c r="B191" s="40"/>
      <c r="C191" s="48"/>
      <c r="D191" s="42"/>
      <c r="E191" s="25" t="str">
        <f t="shared" si="8"/>
        <v/>
      </c>
      <c r="F191" s="25" t="str">
        <f t="array" ref="F191">IF(ISNA(INDEX(POINTYEARS,MATCH(0,COUNTIF($F$8:F190,POINTYEARS),0))),"",INDEX(POINTYEARS,MATCH(0,COUNTIF($F$8:F190,POINTYEARS),0)))</f>
        <v/>
      </c>
      <c r="G191" t="str">
        <f t="shared" si="10"/>
        <v/>
      </c>
    </row>
    <row r="192" spans="1:7" x14ac:dyDescent="0.25">
      <c r="A192" s="47"/>
      <c r="B192" s="40"/>
      <c r="C192" s="48"/>
      <c r="D192" s="42"/>
      <c r="E192" s="25" t="str">
        <f t="shared" si="8"/>
        <v/>
      </c>
      <c r="F192" s="25" t="str">
        <f t="array" ref="F192">IF(ISNA(INDEX(POINTYEARS,MATCH(0,COUNTIF($F$8:F191,POINTYEARS),0))),"",INDEX(POINTYEARS,MATCH(0,COUNTIF($F$8:F191,POINTYEARS),0)))</f>
        <v/>
      </c>
      <c r="G192" t="str">
        <f t="shared" si="10"/>
        <v/>
      </c>
    </row>
    <row r="193" spans="1:7" x14ac:dyDescent="0.25">
      <c r="A193" s="47"/>
      <c r="B193" s="40"/>
      <c r="C193" s="48"/>
      <c r="D193" s="42"/>
      <c r="E193" s="25" t="str">
        <f t="shared" si="8"/>
        <v/>
      </c>
      <c r="F193" s="25" t="str">
        <f t="array" ref="F193">IF(ISNA(INDEX(POINTYEARS,MATCH(0,COUNTIF($F$8:F192,POINTYEARS),0))),"",INDEX(POINTYEARS,MATCH(0,COUNTIF($F$8:F192,POINTYEARS),0)))</f>
        <v/>
      </c>
      <c r="G193" t="str">
        <f t="shared" si="10"/>
        <v/>
      </c>
    </row>
    <row r="194" spans="1:7" x14ac:dyDescent="0.25">
      <c r="A194" s="47"/>
      <c r="B194" s="40"/>
      <c r="C194" s="48"/>
      <c r="D194" s="42"/>
      <c r="E194" s="25" t="str">
        <f t="shared" si="8"/>
        <v/>
      </c>
      <c r="F194" s="25" t="str">
        <f t="array" ref="F194">IF(ISNA(INDEX(POINTYEARS,MATCH(0,COUNTIF($F$8:F193,POINTYEARS),0))),"",INDEX(POINTYEARS,MATCH(0,COUNTIF($F$8:F193,POINTYEARS),0)))</f>
        <v/>
      </c>
      <c r="G194" t="str">
        <f t="shared" si="10"/>
        <v/>
      </c>
    </row>
    <row r="195" spans="1:7" x14ac:dyDescent="0.25">
      <c r="A195" s="47"/>
      <c r="B195" s="40"/>
      <c r="C195" s="48"/>
      <c r="D195" s="42"/>
      <c r="E195" s="25" t="str">
        <f t="shared" si="8"/>
        <v/>
      </c>
      <c r="F195" s="25" t="str">
        <f t="array" ref="F195">IF(ISNA(INDEX(POINTYEARS,MATCH(0,COUNTIF($F$8:F194,POINTYEARS),0))),"",INDEX(POINTYEARS,MATCH(0,COUNTIF($F$8:F194,POINTYEARS),0)))</f>
        <v/>
      </c>
      <c r="G195" t="str">
        <f t="shared" si="10"/>
        <v/>
      </c>
    </row>
    <row r="196" spans="1:7" x14ac:dyDescent="0.25">
      <c r="A196" s="47"/>
      <c r="B196" s="40"/>
      <c r="C196" s="48"/>
      <c r="D196" s="42"/>
      <c r="E196" s="25" t="str">
        <f t="shared" si="8"/>
        <v/>
      </c>
      <c r="F196" s="25" t="str">
        <f t="array" ref="F196">IF(ISNA(INDEX(POINTYEARS,MATCH(0,COUNTIF($F$8:F195,POINTYEARS),0))),"",INDEX(POINTYEARS,MATCH(0,COUNTIF($F$8:F195,POINTYEARS),0)))</f>
        <v/>
      </c>
      <c r="G196" t="str">
        <f t="shared" si="10"/>
        <v/>
      </c>
    </row>
    <row r="197" spans="1:7" x14ac:dyDescent="0.25">
      <c r="A197" s="47"/>
      <c r="B197" s="40"/>
      <c r="C197" s="48"/>
      <c r="D197" s="42"/>
      <c r="E197" s="25" t="str">
        <f t="shared" si="8"/>
        <v/>
      </c>
      <c r="F197" s="25" t="str">
        <f t="array" ref="F197">IF(ISNA(INDEX(POINTYEARS,MATCH(0,COUNTIF($F$8:F196,POINTYEARS),0))),"",INDEX(POINTYEARS,MATCH(0,COUNTIF($F$8:F196,POINTYEARS),0)))</f>
        <v/>
      </c>
      <c r="G197" t="str">
        <f t="shared" si="10"/>
        <v/>
      </c>
    </row>
    <row r="198" spans="1:7" x14ac:dyDescent="0.25">
      <c r="A198" s="47"/>
      <c r="B198" s="40"/>
      <c r="C198" s="48"/>
      <c r="D198" s="42"/>
      <c r="E198" s="25" t="str">
        <f t="shared" si="8"/>
        <v/>
      </c>
      <c r="F198" s="25" t="str">
        <f t="array" ref="F198">IF(ISNA(INDEX(POINTYEARS,MATCH(0,COUNTIF($F$8:F197,POINTYEARS),0))),"",INDEX(POINTYEARS,MATCH(0,COUNTIF($F$8:F197,POINTYEARS),0)))</f>
        <v/>
      </c>
      <c r="G198" t="str">
        <f t="shared" si="10"/>
        <v/>
      </c>
    </row>
    <row r="199" spans="1:7" x14ac:dyDescent="0.25">
      <c r="A199" s="47"/>
      <c r="B199" s="40"/>
      <c r="C199" s="48"/>
      <c r="D199" s="42"/>
      <c r="E199" s="25" t="str">
        <f t="shared" si="8"/>
        <v/>
      </c>
      <c r="F199" s="25" t="str">
        <f t="array" ref="F199">IF(ISNA(INDEX(POINTYEARS,MATCH(0,COUNTIF($F$8:F198,POINTYEARS),0))),"",INDEX(POINTYEARS,MATCH(0,COUNTIF($F$8:F198,POINTYEARS),0)))</f>
        <v/>
      </c>
      <c r="G199" t="str">
        <f t="shared" si="10"/>
        <v/>
      </c>
    </row>
    <row r="200" spans="1:7" x14ac:dyDescent="0.25">
      <c r="A200" s="47"/>
      <c r="B200" s="40"/>
      <c r="C200" s="48"/>
      <c r="D200" s="42"/>
      <c r="E200" s="25" t="str">
        <f t="shared" si="8"/>
        <v/>
      </c>
      <c r="F200" s="25" t="str">
        <f t="array" ref="F200">IF(ISNA(INDEX(POINTYEARS,MATCH(0,COUNTIF($F$8:F199,POINTYEARS),0))),"",INDEX(POINTYEARS,MATCH(0,COUNTIF($F$8:F199,POINTYEARS),0)))</f>
        <v/>
      </c>
      <c r="G200" t="str">
        <f t="shared" si="10"/>
        <v/>
      </c>
    </row>
    <row r="201" spans="1:7" x14ac:dyDescent="0.25">
      <c r="A201" s="47"/>
      <c r="B201" s="40"/>
      <c r="C201" s="48"/>
      <c r="D201" s="42"/>
      <c r="E201" s="25" t="str">
        <f t="shared" ref="E201:E264" si="11">IF(A201&gt;0,YEAR(A201),"")</f>
        <v/>
      </c>
      <c r="F201" s="25" t="str">
        <f t="array" ref="F201">IF(ISNA(INDEX(POINTYEARS,MATCH(0,COUNTIF($F$8:F200,POINTYEARS),0))),"",INDEX(POINTYEARS,MATCH(0,COUNTIF($F$8:F200,POINTYEARS),0)))</f>
        <v/>
      </c>
      <c r="G201" t="str">
        <f t="shared" si="10"/>
        <v/>
      </c>
    </row>
    <row r="202" spans="1:7" x14ac:dyDescent="0.25">
      <c r="A202" s="47"/>
      <c r="B202" s="40"/>
      <c r="C202" s="48"/>
      <c r="D202" s="42"/>
      <c r="E202" s="25" t="str">
        <f t="shared" si="11"/>
        <v/>
      </c>
      <c r="F202" s="25" t="str">
        <f t="array" ref="F202">IF(ISNA(INDEX(POINTYEARS,MATCH(0,COUNTIF($F$8:F201,POINTYEARS),0))),"",INDEX(POINTYEARS,MATCH(0,COUNTIF($F$8:F201,POINTYEARS),0)))</f>
        <v/>
      </c>
      <c r="G202" t="str">
        <f t="shared" si="10"/>
        <v/>
      </c>
    </row>
    <row r="203" spans="1:7" x14ac:dyDescent="0.25">
      <c r="A203" s="47"/>
      <c r="B203" s="40"/>
      <c r="C203" s="48"/>
      <c r="D203" s="42"/>
      <c r="E203" s="25" t="str">
        <f t="shared" si="11"/>
        <v/>
      </c>
      <c r="F203" s="25" t="str">
        <f t="array" ref="F203">IF(ISNA(INDEX(POINTYEARS,MATCH(0,COUNTIF($F$8:F202,POINTYEARS),0))),"",INDEX(POINTYEARS,MATCH(0,COUNTIF($F$8:F202,POINTYEARS),0)))</f>
        <v/>
      </c>
      <c r="G203" t="str">
        <f t="shared" si="10"/>
        <v/>
      </c>
    </row>
    <row r="204" spans="1:7" x14ac:dyDescent="0.25">
      <c r="A204" s="47"/>
      <c r="B204" s="40"/>
      <c r="C204" s="48"/>
      <c r="D204" s="42"/>
      <c r="E204" s="25" t="str">
        <f t="shared" si="11"/>
        <v/>
      </c>
      <c r="F204" s="25" t="str">
        <f t="array" ref="F204">IF(ISNA(INDEX(POINTYEARS,MATCH(0,COUNTIF($F$8:F203,POINTYEARS),0))),"",INDEX(POINTYEARS,MATCH(0,COUNTIF($F$8:F203,POINTYEARS),0)))</f>
        <v/>
      </c>
      <c r="G204" t="str">
        <f t="shared" si="10"/>
        <v/>
      </c>
    </row>
    <row r="205" spans="1:7" x14ac:dyDescent="0.25">
      <c r="A205" s="47"/>
      <c r="B205" s="40"/>
      <c r="C205" s="48"/>
      <c r="D205" s="42"/>
      <c r="E205" s="25" t="str">
        <f t="shared" si="11"/>
        <v/>
      </c>
      <c r="F205" s="25" t="str">
        <f t="array" ref="F205">IF(ISNA(INDEX(POINTYEARS,MATCH(0,COUNTIF($F$8:F204,POINTYEARS),0))),"",INDEX(POINTYEARS,MATCH(0,COUNTIF($F$8:F204,POINTYEARS),0)))</f>
        <v/>
      </c>
      <c r="G205" t="str">
        <f t="shared" si="10"/>
        <v/>
      </c>
    </row>
    <row r="206" spans="1:7" x14ac:dyDescent="0.25">
      <c r="A206" s="47"/>
      <c r="B206" s="40"/>
      <c r="C206" s="48"/>
      <c r="D206" s="42"/>
      <c r="E206" s="25" t="str">
        <f t="shared" si="11"/>
        <v/>
      </c>
      <c r="F206" s="25" t="str">
        <f t="array" ref="F206">IF(ISNA(INDEX(POINTYEARS,MATCH(0,COUNTIF($F$8:F205,POINTYEARS),0))),"",INDEX(POINTYEARS,MATCH(0,COUNTIF($F$8:F205,POINTYEARS),0)))</f>
        <v/>
      </c>
      <c r="G206" t="str">
        <f t="shared" si="10"/>
        <v/>
      </c>
    </row>
    <row r="207" spans="1:7" x14ac:dyDescent="0.25">
      <c r="A207" s="47"/>
      <c r="B207" s="40"/>
      <c r="C207" s="48"/>
      <c r="D207" s="42"/>
      <c r="E207" s="25" t="str">
        <f t="shared" si="11"/>
        <v/>
      </c>
      <c r="F207" s="25" t="str">
        <f t="array" ref="F207">IF(ISNA(INDEX(POINTYEARS,MATCH(0,COUNTIF($F$8:F206,POINTYEARS),0))),"",INDEX(POINTYEARS,MATCH(0,COUNTIF($F$8:F206,POINTYEARS),0)))</f>
        <v/>
      </c>
      <c r="G207" t="str">
        <f t="shared" si="10"/>
        <v/>
      </c>
    </row>
    <row r="208" spans="1:7" x14ac:dyDescent="0.25">
      <c r="A208" s="47"/>
      <c r="B208" s="40"/>
      <c r="C208" s="48"/>
      <c r="D208" s="42"/>
      <c r="E208" s="25" t="str">
        <f t="shared" si="11"/>
        <v/>
      </c>
      <c r="F208" s="25" t="str">
        <f t="array" ref="F208">IF(ISNA(INDEX(POINTYEARS,MATCH(0,COUNTIF($F$8:F207,POINTYEARS),0))),"",INDEX(POINTYEARS,MATCH(0,COUNTIF($F$8:F207,POINTYEARS),0)))</f>
        <v/>
      </c>
      <c r="G208" t="str">
        <f t="shared" si="10"/>
        <v/>
      </c>
    </row>
    <row r="209" spans="1:7" x14ac:dyDescent="0.25">
      <c r="A209" s="47"/>
      <c r="B209" s="40"/>
      <c r="C209" s="48"/>
      <c r="D209" s="42"/>
      <c r="E209" s="25" t="str">
        <f t="shared" si="11"/>
        <v/>
      </c>
      <c r="F209" s="25" t="str">
        <f t="array" ref="F209">IF(ISNA(INDEX(POINTYEARS,MATCH(0,COUNTIF($F$8:F208,POINTYEARS),0))),"",INDEX(POINTYEARS,MATCH(0,COUNTIF($F$8:F208,POINTYEARS),0)))</f>
        <v/>
      </c>
      <c r="G209" t="str">
        <f t="shared" si="10"/>
        <v/>
      </c>
    </row>
    <row r="210" spans="1:7" x14ac:dyDescent="0.25">
      <c r="A210" s="47"/>
      <c r="B210" s="40"/>
      <c r="C210" s="48"/>
      <c r="D210" s="42"/>
      <c r="E210" s="25" t="str">
        <f t="shared" si="11"/>
        <v/>
      </c>
      <c r="F210" s="25" t="str">
        <f t="array" ref="F210">IF(ISNA(INDEX(POINTYEARS,MATCH(0,COUNTIF($F$8:F209,POINTYEARS),0))),"",INDEX(POINTYEARS,MATCH(0,COUNTIF($F$8:F209,POINTYEARS),0)))</f>
        <v/>
      </c>
      <c r="G210" t="str">
        <f t="shared" si="10"/>
        <v/>
      </c>
    </row>
    <row r="211" spans="1:7" x14ac:dyDescent="0.25">
      <c r="A211" s="47"/>
      <c r="B211" s="40"/>
      <c r="C211" s="48"/>
      <c r="D211" s="42"/>
      <c r="E211" s="25" t="str">
        <f t="shared" si="11"/>
        <v/>
      </c>
      <c r="F211" s="25" t="str">
        <f t="array" ref="F211">IF(ISNA(INDEX(POINTYEARS,MATCH(0,COUNTIF($F$8:F210,POINTYEARS),0))),"",INDEX(POINTYEARS,MATCH(0,COUNTIF($F$8:F210,POINTYEARS),0)))</f>
        <v/>
      </c>
      <c r="G211" t="str">
        <f t="shared" si="10"/>
        <v/>
      </c>
    </row>
    <row r="212" spans="1:7" x14ac:dyDescent="0.25">
      <c r="A212" s="47"/>
      <c r="B212" s="40"/>
      <c r="C212" s="48"/>
      <c r="D212" s="42"/>
      <c r="E212" s="25" t="str">
        <f t="shared" si="11"/>
        <v/>
      </c>
      <c r="F212" s="25" t="str">
        <f t="array" ref="F212">IF(ISNA(INDEX(POINTYEARS,MATCH(0,COUNTIF($F$8:F211,POINTYEARS),0))),"",INDEX(POINTYEARS,MATCH(0,COUNTIF($F$8:F211,POINTYEARS),0)))</f>
        <v/>
      </c>
      <c r="G212" t="str">
        <f t="shared" si="10"/>
        <v/>
      </c>
    </row>
    <row r="213" spans="1:7" x14ac:dyDescent="0.25">
      <c r="A213" s="47"/>
      <c r="B213" s="40"/>
      <c r="C213" s="48"/>
      <c r="D213" s="42"/>
      <c r="E213" s="25" t="str">
        <f t="shared" si="11"/>
        <v/>
      </c>
      <c r="F213" s="25" t="str">
        <f t="array" ref="F213">IF(ISNA(INDEX(POINTYEARS,MATCH(0,COUNTIF($F$8:F212,POINTYEARS),0))),"",INDEX(POINTYEARS,MATCH(0,COUNTIF($F$8:F212,POINTYEARS),0)))</f>
        <v/>
      </c>
      <c r="G213" t="str">
        <f t="shared" si="10"/>
        <v/>
      </c>
    </row>
    <row r="214" spans="1:7" x14ac:dyDescent="0.25">
      <c r="A214" s="47"/>
      <c r="B214" s="40"/>
      <c r="C214" s="48"/>
      <c r="D214" s="42"/>
      <c r="E214" s="25" t="str">
        <f t="shared" si="11"/>
        <v/>
      </c>
      <c r="F214" s="25" t="str">
        <f t="array" ref="F214">IF(ISNA(INDEX(POINTYEARS,MATCH(0,COUNTIF($F$8:F213,POINTYEARS),0))),"",INDEX(POINTYEARS,MATCH(0,COUNTIF($F$8:F213,POINTYEARS),0)))</f>
        <v/>
      </c>
      <c r="G214" t="str">
        <f t="shared" si="10"/>
        <v/>
      </c>
    </row>
    <row r="215" spans="1:7" x14ac:dyDescent="0.25">
      <c r="A215" s="47"/>
      <c r="B215" s="40"/>
      <c r="C215" s="48"/>
      <c r="D215" s="42"/>
      <c r="E215" s="25" t="str">
        <f t="shared" si="11"/>
        <v/>
      </c>
      <c r="F215" s="25" t="str">
        <f t="array" ref="F215">IF(ISNA(INDEX(POINTYEARS,MATCH(0,COUNTIF($F$8:F214,POINTYEARS),0))),"",INDEX(POINTYEARS,MATCH(0,COUNTIF($F$8:F214,POINTYEARS),0)))</f>
        <v/>
      </c>
      <c r="G215" t="str">
        <f t="shared" si="10"/>
        <v/>
      </c>
    </row>
    <row r="216" spans="1:7" x14ac:dyDescent="0.25">
      <c r="A216" s="47"/>
      <c r="B216" s="40"/>
      <c r="C216" s="48"/>
      <c r="D216" s="42"/>
      <c r="E216" s="25" t="str">
        <f t="shared" si="11"/>
        <v/>
      </c>
      <c r="F216" s="25" t="str">
        <f t="array" ref="F216">IF(ISNA(INDEX(POINTYEARS,MATCH(0,COUNTIF($F$8:F215,POINTYEARS),0))),"",INDEX(POINTYEARS,MATCH(0,COUNTIF($F$8:F215,POINTYEARS),0)))</f>
        <v/>
      </c>
      <c r="G216" t="str">
        <f t="shared" si="10"/>
        <v/>
      </c>
    </row>
    <row r="217" spans="1:7" x14ac:dyDescent="0.25">
      <c r="A217" s="47"/>
      <c r="B217" s="40"/>
      <c r="C217" s="48"/>
      <c r="D217" s="42"/>
      <c r="E217" s="25" t="str">
        <f t="shared" si="11"/>
        <v/>
      </c>
      <c r="F217" s="25" t="str">
        <f t="array" ref="F217">IF(ISNA(INDEX(POINTYEARS,MATCH(0,COUNTIF($F$8:F216,POINTYEARS),0))),"",INDEX(POINTYEARS,MATCH(0,COUNTIF($F$8:F216,POINTYEARS),0)))</f>
        <v/>
      </c>
      <c r="G217" t="str">
        <f t="shared" si="10"/>
        <v/>
      </c>
    </row>
    <row r="218" spans="1:7" x14ac:dyDescent="0.25">
      <c r="A218" s="47"/>
      <c r="B218" s="40"/>
      <c r="C218" s="48"/>
      <c r="D218" s="42"/>
      <c r="E218" s="25" t="str">
        <f t="shared" si="11"/>
        <v/>
      </c>
      <c r="F218" s="25" t="str">
        <f t="array" ref="F218">IF(ISNA(INDEX(POINTYEARS,MATCH(0,COUNTIF($F$8:F217,POINTYEARS),0))),"",INDEX(POINTYEARS,MATCH(0,COUNTIF($F$8:F217,POINTYEARS),0)))</f>
        <v/>
      </c>
      <c r="G218" t="str">
        <f t="shared" si="10"/>
        <v/>
      </c>
    </row>
    <row r="219" spans="1:7" x14ac:dyDescent="0.25">
      <c r="A219" s="47"/>
      <c r="B219" s="40"/>
      <c r="C219" s="48"/>
      <c r="D219" s="42"/>
      <c r="E219" s="25" t="str">
        <f t="shared" si="11"/>
        <v/>
      </c>
      <c r="F219" s="25" t="str">
        <f t="array" ref="F219">IF(ISNA(INDEX(POINTYEARS,MATCH(0,COUNTIF($F$8:F218,POINTYEARS),0))),"",INDEX(POINTYEARS,MATCH(0,COUNTIF($F$8:F218,POINTYEARS),0)))</f>
        <v/>
      </c>
      <c r="G219" t="str">
        <f t="shared" si="10"/>
        <v/>
      </c>
    </row>
    <row r="220" spans="1:7" x14ac:dyDescent="0.25">
      <c r="A220" s="47"/>
      <c r="B220" s="40"/>
      <c r="C220" s="48"/>
      <c r="D220" s="42"/>
      <c r="E220" s="25" t="str">
        <f t="shared" si="11"/>
        <v/>
      </c>
      <c r="F220" s="25" t="str">
        <f t="array" ref="F220">IF(ISNA(INDEX(POINTYEARS,MATCH(0,COUNTIF($F$8:F219,POINTYEARS),0))),"",INDEX(POINTYEARS,MATCH(0,COUNTIF($F$8:F219,POINTYEARS),0)))</f>
        <v/>
      </c>
      <c r="G220" t="str">
        <f t="shared" si="10"/>
        <v/>
      </c>
    </row>
    <row r="221" spans="1:7" x14ac:dyDescent="0.25">
      <c r="A221" s="47"/>
      <c r="B221" s="40"/>
      <c r="C221" s="48"/>
      <c r="D221" s="42"/>
      <c r="E221" s="25" t="str">
        <f t="shared" si="11"/>
        <v/>
      </c>
      <c r="F221" s="25" t="str">
        <f t="array" ref="F221">IF(ISNA(INDEX(POINTYEARS,MATCH(0,COUNTIF($F$8:F220,POINTYEARS),0))),"",INDEX(POINTYEARS,MATCH(0,COUNTIF($F$8:F220,POINTYEARS),0)))</f>
        <v/>
      </c>
      <c r="G221" t="str">
        <f t="shared" si="10"/>
        <v/>
      </c>
    </row>
    <row r="222" spans="1:7" x14ac:dyDescent="0.25">
      <c r="A222" s="47"/>
      <c r="B222" s="40"/>
      <c r="C222" s="48"/>
      <c r="D222" s="42"/>
      <c r="E222" s="25" t="str">
        <f t="shared" si="11"/>
        <v/>
      </c>
      <c r="F222" s="25" t="str">
        <f t="array" ref="F222">IF(ISNA(INDEX(POINTYEARS,MATCH(0,COUNTIF($F$8:F221,POINTYEARS),0))),"",INDEX(POINTYEARS,MATCH(0,COUNTIF($F$8:F221,POINTYEARS),0)))</f>
        <v/>
      </c>
      <c r="G222" t="str">
        <f t="shared" si="10"/>
        <v/>
      </c>
    </row>
    <row r="223" spans="1:7" x14ac:dyDescent="0.25">
      <c r="A223" s="47"/>
      <c r="B223" s="40"/>
      <c r="C223" s="48"/>
      <c r="D223" s="42"/>
      <c r="E223" s="25" t="str">
        <f t="shared" si="11"/>
        <v/>
      </c>
      <c r="F223" s="25" t="str">
        <f t="array" ref="F223">IF(ISNA(INDEX(POINTYEARS,MATCH(0,COUNTIF($F$8:F222,POINTYEARS),0))),"",INDEX(POINTYEARS,MATCH(0,COUNTIF($F$8:F222,POINTYEARS),0)))</f>
        <v/>
      </c>
      <c r="G223" t="str">
        <f t="shared" si="10"/>
        <v/>
      </c>
    </row>
    <row r="224" spans="1:7" x14ac:dyDescent="0.25">
      <c r="A224" s="47"/>
      <c r="B224" s="40"/>
      <c r="C224" s="48"/>
      <c r="D224" s="42"/>
      <c r="E224" s="25" t="str">
        <f t="shared" si="11"/>
        <v/>
      </c>
      <c r="F224" s="25" t="str">
        <f t="array" ref="F224">IF(ISNA(INDEX(POINTYEARS,MATCH(0,COUNTIF($F$8:F223,POINTYEARS),0))),"",INDEX(POINTYEARS,MATCH(0,COUNTIF($F$8:F223,POINTYEARS),0)))</f>
        <v/>
      </c>
      <c r="G224" t="str">
        <f t="shared" si="10"/>
        <v/>
      </c>
    </row>
    <row r="225" spans="1:7" x14ac:dyDescent="0.25">
      <c r="A225" s="47"/>
      <c r="B225" s="40"/>
      <c r="C225" s="48"/>
      <c r="D225" s="42"/>
      <c r="E225" s="25" t="str">
        <f t="shared" si="11"/>
        <v/>
      </c>
      <c r="F225" s="25" t="str">
        <f t="array" ref="F225">IF(ISNA(INDEX(POINTYEARS,MATCH(0,COUNTIF($F$8:F224,POINTYEARS),0))),"",INDEX(POINTYEARS,MATCH(0,COUNTIF($F$8:F224,POINTYEARS),0)))</f>
        <v/>
      </c>
      <c r="G225" t="str">
        <f t="shared" si="10"/>
        <v/>
      </c>
    </row>
    <row r="226" spans="1:7" x14ac:dyDescent="0.25">
      <c r="A226" s="47"/>
      <c r="B226" s="40"/>
      <c r="C226" s="48"/>
      <c r="D226" s="42"/>
      <c r="E226" s="25" t="str">
        <f t="shared" si="11"/>
        <v/>
      </c>
      <c r="F226" s="25" t="str">
        <f t="array" ref="F226">IF(ISNA(INDEX(POINTYEARS,MATCH(0,COUNTIF($F$8:F225,POINTYEARS),0))),"",INDEX(POINTYEARS,MATCH(0,COUNTIF($F$8:F225,POINTYEARS),0)))</f>
        <v/>
      </c>
      <c r="G226" t="str">
        <f t="shared" si="10"/>
        <v/>
      </c>
    </row>
    <row r="227" spans="1:7" x14ac:dyDescent="0.25">
      <c r="A227" s="47"/>
      <c r="B227" s="40"/>
      <c r="C227" s="48"/>
      <c r="D227" s="42"/>
      <c r="E227" s="25" t="str">
        <f t="shared" si="11"/>
        <v/>
      </c>
      <c r="F227" s="25" t="str">
        <f t="array" ref="F227">IF(ISNA(INDEX(POINTYEARS,MATCH(0,COUNTIF($F$8:F226,POINTYEARS),0))),"",INDEX(POINTYEARS,MATCH(0,COUNTIF($F$8:F226,POINTYEARS),0)))</f>
        <v/>
      </c>
      <c r="G227" t="str">
        <f t="shared" si="10"/>
        <v/>
      </c>
    </row>
    <row r="228" spans="1:7" x14ac:dyDescent="0.25">
      <c r="A228" s="47"/>
      <c r="B228" s="40"/>
      <c r="C228" s="48"/>
      <c r="D228" s="42"/>
      <c r="E228" s="25" t="str">
        <f t="shared" si="11"/>
        <v/>
      </c>
      <c r="F228" s="25" t="str">
        <f t="array" ref="F228">IF(ISNA(INDEX(POINTYEARS,MATCH(0,COUNTIF($F$8:F227,POINTYEARS),0))),"",INDEX(POINTYEARS,MATCH(0,COUNTIF($F$8:F227,POINTYEARS),0)))</f>
        <v/>
      </c>
      <c r="G228" t="str">
        <f t="shared" si="10"/>
        <v/>
      </c>
    </row>
    <row r="229" spans="1:7" x14ac:dyDescent="0.25">
      <c r="A229" s="47"/>
      <c r="B229" s="40"/>
      <c r="C229" s="48"/>
      <c r="D229" s="42"/>
      <c r="E229" s="25" t="str">
        <f t="shared" si="11"/>
        <v/>
      </c>
      <c r="F229" s="25" t="str">
        <f t="array" ref="F229">IF(ISNA(INDEX(POINTYEARS,MATCH(0,COUNTIF($F$8:F228,POINTYEARS),0))),"",INDEX(POINTYEARS,MATCH(0,COUNTIF($F$8:F228,POINTYEARS),0)))</f>
        <v/>
      </c>
      <c r="G229" t="str">
        <f t="shared" si="10"/>
        <v/>
      </c>
    </row>
    <row r="230" spans="1:7" x14ac:dyDescent="0.25">
      <c r="A230" s="47"/>
      <c r="B230" s="40"/>
      <c r="C230" s="48"/>
      <c r="D230" s="42"/>
      <c r="E230" s="25" t="str">
        <f t="shared" si="11"/>
        <v/>
      </c>
      <c r="F230" s="25" t="str">
        <f t="array" ref="F230">IF(ISNA(INDEX(POINTYEARS,MATCH(0,COUNTIF($F$8:F229,POINTYEARS),0))),"",INDEX(POINTYEARS,MATCH(0,COUNTIF($F$8:F229,POINTYEARS),0)))</f>
        <v/>
      </c>
      <c r="G230" t="str">
        <f t="shared" si="10"/>
        <v/>
      </c>
    </row>
    <row r="231" spans="1:7" x14ac:dyDescent="0.25">
      <c r="A231" s="47"/>
      <c r="B231" s="40"/>
      <c r="C231" s="48"/>
      <c r="D231" s="42"/>
      <c r="E231" s="25" t="str">
        <f t="shared" si="11"/>
        <v/>
      </c>
      <c r="F231" s="25" t="str">
        <f t="array" ref="F231">IF(ISNA(INDEX(POINTYEARS,MATCH(0,COUNTIF($F$8:F230,POINTYEARS),0))),"",INDEX(POINTYEARS,MATCH(0,COUNTIF($F$8:F230,POINTYEARS),0)))</f>
        <v/>
      </c>
      <c r="G231" t="str">
        <f t="shared" si="10"/>
        <v/>
      </c>
    </row>
    <row r="232" spans="1:7" x14ac:dyDescent="0.25">
      <c r="A232" s="47"/>
      <c r="B232" s="40"/>
      <c r="C232" s="48"/>
      <c r="D232" s="42"/>
      <c r="E232" s="25" t="str">
        <f t="shared" si="11"/>
        <v/>
      </c>
      <c r="F232" s="25" t="str">
        <f t="array" ref="F232">IF(ISNA(INDEX(POINTYEARS,MATCH(0,COUNTIF($F$8:F231,POINTYEARS),0))),"",INDEX(POINTYEARS,MATCH(0,COUNTIF($F$8:F231,POINTYEARS),0)))</f>
        <v/>
      </c>
      <c r="G232" t="str">
        <f t="shared" si="10"/>
        <v/>
      </c>
    </row>
    <row r="233" spans="1:7" x14ac:dyDescent="0.25">
      <c r="A233" s="47"/>
      <c r="B233" s="40"/>
      <c r="C233" s="48"/>
      <c r="D233" s="42"/>
      <c r="E233" s="25" t="str">
        <f t="shared" si="11"/>
        <v/>
      </c>
      <c r="F233" s="25" t="str">
        <f t="array" ref="F233">IF(ISNA(INDEX(POINTYEARS,MATCH(0,COUNTIF($F$8:F232,POINTYEARS),0))),"",INDEX(POINTYEARS,MATCH(0,COUNTIF($F$8:F232,POINTYEARS),0)))</f>
        <v/>
      </c>
      <c r="G233" t="str">
        <f t="shared" ref="G233:G296" si="12">IF(AND(C233&gt;0,A233=""),"Please enter a valid date.","")</f>
        <v/>
      </c>
    </row>
    <row r="234" spans="1:7" x14ac:dyDescent="0.25">
      <c r="A234" s="47"/>
      <c r="B234" s="40"/>
      <c r="C234" s="48"/>
      <c r="D234" s="42"/>
      <c r="E234" s="25" t="str">
        <f t="shared" si="11"/>
        <v/>
      </c>
      <c r="F234" s="25" t="str">
        <f t="array" ref="F234">IF(ISNA(INDEX(POINTYEARS,MATCH(0,COUNTIF($F$8:F233,POINTYEARS),0))),"",INDEX(POINTYEARS,MATCH(0,COUNTIF($F$8:F233,POINTYEARS),0)))</f>
        <v/>
      </c>
      <c r="G234" t="str">
        <f t="shared" si="12"/>
        <v/>
      </c>
    </row>
    <row r="235" spans="1:7" x14ac:dyDescent="0.25">
      <c r="A235" s="47"/>
      <c r="B235" s="40"/>
      <c r="C235" s="48"/>
      <c r="D235" s="42"/>
      <c r="E235" s="25" t="str">
        <f t="shared" si="11"/>
        <v/>
      </c>
      <c r="F235" s="25" t="str">
        <f t="array" ref="F235">IF(ISNA(INDEX(POINTYEARS,MATCH(0,COUNTIF($F$8:F234,POINTYEARS),0))),"",INDEX(POINTYEARS,MATCH(0,COUNTIF($F$8:F234,POINTYEARS),0)))</f>
        <v/>
      </c>
      <c r="G235" t="str">
        <f t="shared" si="12"/>
        <v/>
      </c>
    </row>
    <row r="236" spans="1:7" x14ac:dyDescent="0.25">
      <c r="A236" s="47"/>
      <c r="B236" s="40"/>
      <c r="C236" s="48"/>
      <c r="D236" s="42"/>
      <c r="E236" s="25" t="str">
        <f t="shared" si="11"/>
        <v/>
      </c>
      <c r="F236" s="25" t="str">
        <f t="array" ref="F236">IF(ISNA(INDEX(POINTYEARS,MATCH(0,COUNTIF($F$8:F235,POINTYEARS),0))),"",INDEX(POINTYEARS,MATCH(0,COUNTIF($F$8:F235,POINTYEARS),0)))</f>
        <v/>
      </c>
      <c r="G236" t="str">
        <f t="shared" si="12"/>
        <v/>
      </c>
    </row>
    <row r="237" spans="1:7" x14ac:dyDescent="0.25">
      <c r="A237" s="47"/>
      <c r="B237" s="40"/>
      <c r="C237" s="48"/>
      <c r="D237" s="42"/>
      <c r="E237" s="25" t="str">
        <f t="shared" si="11"/>
        <v/>
      </c>
      <c r="F237" s="25" t="str">
        <f t="array" ref="F237">IF(ISNA(INDEX(POINTYEARS,MATCH(0,COUNTIF($F$8:F236,POINTYEARS),0))),"",INDEX(POINTYEARS,MATCH(0,COUNTIF($F$8:F236,POINTYEARS),0)))</f>
        <v/>
      </c>
      <c r="G237" t="str">
        <f t="shared" si="12"/>
        <v/>
      </c>
    </row>
    <row r="238" spans="1:7" x14ac:dyDescent="0.25">
      <c r="A238" s="47"/>
      <c r="B238" s="40"/>
      <c r="C238" s="48"/>
      <c r="D238" s="42"/>
      <c r="E238" s="25" t="str">
        <f t="shared" si="11"/>
        <v/>
      </c>
      <c r="F238" s="25" t="str">
        <f t="array" ref="F238">IF(ISNA(INDEX(POINTYEARS,MATCH(0,COUNTIF($F$8:F237,POINTYEARS),0))),"",INDEX(POINTYEARS,MATCH(0,COUNTIF($F$8:F237,POINTYEARS),0)))</f>
        <v/>
      </c>
      <c r="G238" t="str">
        <f t="shared" si="12"/>
        <v/>
      </c>
    </row>
    <row r="239" spans="1:7" x14ac:dyDescent="0.25">
      <c r="A239" s="47"/>
      <c r="B239" s="40"/>
      <c r="C239" s="48"/>
      <c r="D239" s="42"/>
      <c r="E239" s="25" t="str">
        <f t="shared" si="11"/>
        <v/>
      </c>
      <c r="F239" s="25" t="str">
        <f t="array" ref="F239">IF(ISNA(INDEX(POINTYEARS,MATCH(0,COUNTIF($F$8:F238,POINTYEARS),0))),"",INDEX(POINTYEARS,MATCH(0,COUNTIF($F$8:F238,POINTYEARS),0)))</f>
        <v/>
      </c>
      <c r="G239" t="str">
        <f t="shared" si="12"/>
        <v/>
      </c>
    </row>
    <row r="240" spans="1:7" x14ac:dyDescent="0.25">
      <c r="A240" s="47"/>
      <c r="B240" s="40"/>
      <c r="C240" s="48"/>
      <c r="D240" s="42"/>
      <c r="E240" s="25" t="str">
        <f t="shared" si="11"/>
        <v/>
      </c>
      <c r="F240" s="25" t="str">
        <f t="array" ref="F240">IF(ISNA(INDEX(POINTYEARS,MATCH(0,COUNTIF($F$8:F239,POINTYEARS),0))),"",INDEX(POINTYEARS,MATCH(0,COUNTIF($F$8:F239,POINTYEARS),0)))</f>
        <v/>
      </c>
      <c r="G240" t="str">
        <f t="shared" si="12"/>
        <v/>
      </c>
    </row>
    <row r="241" spans="1:7" x14ac:dyDescent="0.25">
      <c r="A241" s="47"/>
      <c r="B241" s="40"/>
      <c r="C241" s="48"/>
      <c r="D241" s="42"/>
      <c r="E241" s="25" t="str">
        <f t="shared" si="11"/>
        <v/>
      </c>
      <c r="F241" s="25" t="str">
        <f t="array" ref="F241">IF(ISNA(INDEX(POINTYEARS,MATCH(0,COUNTIF($F$8:F240,POINTYEARS),0))),"",INDEX(POINTYEARS,MATCH(0,COUNTIF($F$8:F240,POINTYEARS),0)))</f>
        <v/>
      </c>
      <c r="G241" t="str">
        <f t="shared" si="12"/>
        <v/>
      </c>
    </row>
    <row r="242" spans="1:7" x14ac:dyDescent="0.25">
      <c r="A242" s="47"/>
      <c r="B242" s="40"/>
      <c r="C242" s="48"/>
      <c r="D242" s="42"/>
      <c r="E242" s="25" t="str">
        <f t="shared" si="11"/>
        <v/>
      </c>
      <c r="F242" s="25" t="str">
        <f t="array" ref="F242">IF(ISNA(INDEX(POINTYEARS,MATCH(0,COUNTIF($F$8:F241,POINTYEARS),0))),"",INDEX(POINTYEARS,MATCH(0,COUNTIF($F$8:F241,POINTYEARS),0)))</f>
        <v/>
      </c>
      <c r="G242" t="str">
        <f t="shared" si="12"/>
        <v/>
      </c>
    </row>
    <row r="243" spans="1:7" x14ac:dyDescent="0.25">
      <c r="A243" s="47"/>
      <c r="B243" s="40"/>
      <c r="C243" s="48"/>
      <c r="D243" s="42"/>
      <c r="E243" s="25" t="str">
        <f t="shared" si="11"/>
        <v/>
      </c>
      <c r="F243" s="25" t="str">
        <f t="array" ref="F243">IF(ISNA(INDEX(POINTYEARS,MATCH(0,COUNTIF($F$8:F242,POINTYEARS),0))),"",INDEX(POINTYEARS,MATCH(0,COUNTIF($F$8:F242,POINTYEARS),0)))</f>
        <v/>
      </c>
      <c r="G243" t="str">
        <f t="shared" si="12"/>
        <v/>
      </c>
    </row>
    <row r="244" spans="1:7" x14ac:dyDescent="0.25">
      <c r="A244" s="47"/>
      <c r="B244" s="40"/>
      <c r="C244" s="48"/>
      <c r="D244" s="42"/>
      <c r="E244" s="25" t="str">
        <f t="shared" si="11"/>
        <v/>
      </c>
      <c r="F244" s="25" t="str">
        <f t="array" ref="F244">IF(ISNA(INDEX(POINTYEARS,MATCH(0,COUNTIF($F$8:F243,POINTYEARS),0))),"",INDEX(POINTYEARS,MATCH(0,COUNTIF($F$8:F243,POINTYEARS),0)))</f>
        <v/>
      </c>
      <c r="G244" t="str">
        <f t="shared" si="12"/>
        <v/>
      </c>
    </row>
    <row r="245" spans="1:7" x14ac:dyDescent="0.25">
      <c r="A245" s="47"/>
      <c r="B245" s="40"/>
      <c r="C245" s="48"/>
      <c r="D245" s="42"/>
      <c r="E245" s="25" t="str">
        <f t="shared" si="11"/>
        <v/>
      </c>
      <c r="F245" s="25" t="str">
        <f t="array" ref="F245">IF(ISNA(INDEX(POINTYEARS,MATCH(0,COUNTIF($F$8:F244,POINTYEARS),0))),"",INDEX(POINTYEARS,MATCH(0,COUNTIF($F$8:F244,POINTYEARS),0)))</f>
        <v/>
      </c>
      <c r="G245" t="str">
        <f t="shared" si="12"/>
        <v/>
      </c>
    </row>
    <row r="246" spans="1:7" x14ac:dyDescent="0.25">
      <c r="A246" s="47"/>
      <c r="B246" s="40"/>
      <c r="C246" s="48"/>
      <c r="D246" s="42"/>
      <c r="E246" s="25" t="str">
        <f t="shared" si="11"/>
        <v/>
      </c>
      <c r="F246" s="25" t="str">
        <f t="array" ref="F246">IF(ISNA(INDEX(POINTYEARS,MATCH(0,COUNTIF($F$8:F245,POINTYEARS),0))),"",INDEX(POINTYEARS,MATCH(0,COUNTIF($F$8:F245,POINTYEARS),0)))</f>
        <v/>
      </c>
      <c r="G246" t="str">
        <f t="shared" si="12"/>
        <v/>
      </c>
    </row>
    <row r="247" spans="1:7" x14ac:dyDescent="0.25">
      <c r="A247" s="47"/>
      <c r="B247" s="40"/>
      <c r="C247" s="48"/>
      <c r="D247" s="42"/>
      <c r="E247" s="25" t="str">
        <f t="shared" si="11"/>
        <v/>
      </c>
      <c r="F247" s="25" t="str">
        <f t="array" ref="F247">IF(ISNA(INDEX(POINTYEARS,MATCH(0,COUNTIF($F$8:F246,POINTYEARS),0))),"",INDEX(POINTYEARS,MATCH(0,COUNTIF($F$8:F246,POINTYEARS),0)))</f>
        <v/>
      </c>
      <c r="G247" t="str">
        <f t="shared" si="12"/>
        <v/>
      </c>
    </row>
    <row r="248" spans="1:7" x14ac:dyDescent="0.25">
      <c r="A248" s="47"/>
      <c r="B248" s="40"/>
      <c r="C248" s="48"/>
      <c r="D248" s="42"/>
      <c r="E248" s="25" t="str">
        <f t="shared" si="11"/>
        <v/>
      </c>
      <c r="F248" s="25" t="str">
        <f t="array" ref="F248">IF(ISNA(INDEX(POINTYEARS,MATCH(0,COUNTIF($F$8:F247,POINTYEARS),0))),"",INDEX(POINTYEARS,MATCH(0,COUNTIF($F$8:F247,POINTYEARS),0)))</f>
        <v/>
      </c>
      <c r="G248" t="str">
        <f t="shared" si="12"/>
        <v/>
      </c>
    </row>
    <row r="249" spans="1:7" x14ac:dyDescent="0.25">
      <c r="A249" s="47"/>
      <c r="B249" s="40"/>
      <c r="C249" s="48"/>
      <c r="D249" s="42"/>
      <c r="E249" s="25" t="str">
        <f t="shared" si="11"/>
        <v/>
      </c>
      <c r="F249" s="25" t="str">
        <f t="array" ref="F249">IF(ISNA(INDEX(POINTYEARS,MATCH(0,COUNTIF($F$8:F248,POINTYEARS),0))),"",INDEX(POINTYEARS,MATCH(0,COUNTIF($F$8:F248,POINTYEARS),0)))</f>
        <v/>
      </c>
      <c r="G249" t="str">
        <f t="shared" si="12"/>
        <v/>
      </c>
    </row>
    <row r="250" spans="1:7" x14ac:dyDescent="0.25">
      <c r="A250" s="47"/>
      <c r="B250" s="40"/>
      <c r="C250" s="48"/>
      <c r="D250" s="42"/>
      <c r="E250" s="25" t="str">
        <f t="shared" si="11"/>
        <v/>
      </c>
      <c r="F250" s="25" t="str">
        <f t="array" ref="F250">IF(ISNA(INDEX(POINTYEARS,MATCH(0,COUNTIF($F$8:F249,POINTYEARS),0))),"",INDEX(POINTYEARS,MATCH(0,COUNTIF($F$8:F249,POINTYEARS),0)))</f>
        <v/>
      </c>
      <c r="G250" t="str">
        <f t="shared" si="12"/>
        <v/>
      </c>
    </row>
    <row r="251" spans="1:7" x14ac:dyDescent="0.25">
      <c r="A251" s="47"/>
      <c r="B251" s="40"/>
      <c r="C251" s="48"/>
      <c r="D251" s="42"/>
      <c r="E251" s="25" t="str">
        <f t="shared" si="11"/>
        <v/>
      </c>
      <c r="F251" s="25" t="str">
        <f t="array" ref="F251">IF(ISNA(INDEX(POINTYEARS,MATCH(0,COUNTIF($F$8:F250,POINTYEARS),0))),"",INDEX(POINTYEARS,MATCH(0,COUNTIF($F$8:F250,POINTYEARS),0)))</f>
        <v/>
      </c>
      <c r="G251" t="str">
        <f t="shared" si="12"/>
        <v/>
      </c>
    </row>
    <row r="252" spans="1:7" x14ac:dyDescent="0.25">
      <c r="A252" s="47"/>
      <c r="B252" s="40"/>
      <c r="C252" s="48"/>
      <c r="D252" s="42"/>
      <c r="E252" s="25" t="str">
        <f t="shared" si="11"/>
        <v/>
      </c>
      <c r="F252" s="25" t="str">
        <f t="array" ref="F252">IF(ISNA(INDEX(POINTYEARS,MATCH(0,COUNTIF($F$8:F251,POINTYEARS),0))),"",INDEX(POINTYEARS,MATCH(0,COUNTIF($F$8:F251,POINTYEARS),0)))</f>
        <v/>
      </c>
      <c r="G252" t="str">
        <f t="shared" si="12"/>
        <v/>
      </c>
    </row>
    <row r="253" spans="1:7" x14ac:dyDescent="0.25">
      <c r="A253" s="47"/>
      <c r="B253" s="40"/>
      <c r="C253" s="48"/>
      <c r="D253" s="42"/>
      <c r="E253" s="25" t="str">
        <f t="shared" si="11"/>
        <v/>
      </c>
      <c r="F253" s="25" t="str">
        <f t="array" ref="F253">IF(ISNA(INDEX(POINTYEARS,MATCH(0,COUNTIF($F$8:F252,POINTYEARS),0))),"",INDEX(POINTYEARS,MATCH(0,COUNTIF($F$8:F252,POINTYEARS),0)))</f>
        <v/>
      </c>
      <c r="G253" t="str">
        <f t="shared" si="12"/>
        <v/>
      </c>
    </row>
    <row r="254" spans="1:7" x14ac:dyDescent="0.25">
      <c r="A254" s="47"/>
      <c r="B254" s="40"/>
      <c r="C254" s="48"/>
      <c r="D254" s="42"/>
      <c r="E254" s="25" t="str">
        <f t="shared" si="11"/>
        <v/>
      </c>
      <c r="F254" s="25" t="str">
        <f t="array" ref="F254">IF(ISNA(INDEX(POINTYEARS,MATCH(0,COUNTIF($F$8:F253,POINTYEARS),0))),"",INDEX(POINTYEARS,MATCH(0,COUNTIF($F$8:F253,POINTYEARS),0)))</f>
        <v/>
      </c>
      <c r="G254" t="str">
        <f t="shared" si="12"/>
        <v/>
      </c>
    </row>
    <row r="255" spans="1:7" x14ac:dyDescent="0.25">
      <c r="A255" s="47"/>
      <c r="B255" s="40"/>
      <c r="C255" s="48"/>
      <c r="D255" s="42"/>
      <c r="E255" s="25" t="str">
        <f t="shared" si="11"/>
        <v/>
      </c>
      <c r="F255" s="25" t="str">
        <f t="array" ref="F255">IF(ISNA(INDEX(POINTYEARS,MATCH(0,COUNTIF($F$8:F254,POINTYEARS),0))),"",INDEX(POINTYEARS,MATCH(0,COUNTIF($F$8:F254,POINTYEARS),0)))</f>
        <v/>
      </c>
      <c r="G255" t="str">
        <f t="shared" si="12"/>
        <v/>
      </c>
    </row>
    <row r="256" spans="1:7" x14ac:dyDescent="0.25">
      <c r="A256" s="47"/>
      <c r="B256" s="40"/>
      <c r="C256" s="48"/>
      <c r="D256" s="42"/>
      <c r="E256" s="25" t="str">
        <f t="shared" si="11"/>
        <v/>
      </c>
      <c r="F256" s="25" t="str">
        <f t="array" ref="F256">IF(ISNA(INDEX(POINTYEARS,MATCH(0,COUNTIF($F$8:F255,POINTYEARS),0))),"",INDEX(POINTYEARS,MATCH(0,COUNTIF($F$8:F255,POINTYEARS),0)))</f>
        <v/>
      </c>
      <c r="G256" t="str">
        <f t="shared" si="12"/>
        <v/>
      </c>
    </row>
    <row r="257" spans="1:7" x14ac:dyDescent="0.25">
      <c r="A257" s="47"/>
      <c r="B257" s="40"/>
      <c r="C257" s="48"/>
      <c r="D257" s="42"/>
      <c r="E257" s="25" t="str">
        <f t="shared" si="11"/>
        <v/>
      </c>
      <c r="F257" s="25" t="str">
        <f t="array" ref="F257">IF(ISNA(INDEX(POINTYEARS,MATCH(0,COUNTIF($F$8:F256,POINTYEARS),0))),"",INDEX(POINTYEARS,MATCH(0,COUNTIF($F$8:F256,POINTYEARS),0)))</f>
        <v/>
      </c>
      <c r="G257" t="str">
        <f t="shared" si="12"/>
        <v/>
      </c>
    </row>
    <row r="258" spans="1:7" x14ac:dyDescent="0.25">
      <c r="A258" s="47"/>
      <c r="B258" s="40"/>
      <c r="C258" s="48"/>
      <c r="D258" s="42"/>
      <c r="E258" s="25" t="str">
        <f t="shared" si="11"/>
        <v/>
      </c>
      <c r="F258" s="25" t="str">
        <f t="array" ref="F258">IF(ISNA(INDEX(POINTYEARS,MATCH(0,COUNTIF($F$8:F257,POINTYEARS),0))),"",INDEX(POINTYEARS,MATCH(0,COUNTIF($F$8:F257,POINTYEARS),0)))</f>
        <v/>
      </c>
      <c r="G258" t="str">
        <f t="shared" si="12"/>
        <v/>
      </c>
    </row>
    <row r="259" spans="1:7" x14ac:dyDescent="0.25">
      <c r="A259" s="47"/>
      <c r="B259" s="40"/>
      <c r="C259" s="48"/>
      <c r="D259" s="42"/>
      <c r="E259" s="25" t="str">
        <f t="shared" si="11"/>
        <v/>
      </c>
      <c r="F259" s="25" t="str">
        <f t="array" ref="F259">IF(ISNA(INDEX(POINTYEARS,MATCH(0,COUNTIF($F$8:F258,POINTYEARS),0))),"",INDEX(POINTYEARS,MATCH(0,COUNTIF($F$8:F258,POINTYEARS),0)))</f>
        <v/>
      </c>
      <c r="G259" t="str">
        <f t="shared" si="12"/>
        <v/>
      </c>
    </row>
    <row r="260" spans="1:7" x14ac:dyDescent="0.25">
      <c r="A260" s="47"/>
      <c r="B260" s="40"/>
      <c r="C260" s="48"/>
      <c r="D260" s="42"/>
      <c r="E260" s="25" t="str">
        <f t="shared" si="11"/>
        <v/>
      </c>
      <c r="F260" s="25" t="str">
        <f t="array" ref="F260">IF(ISNA(INDEX(POINTYEARS,MATCH(0,COUNTIF($F$8:F259,POINTYEARS),0))),"",INDEX(POINTYEARS,MATCH(0,COUNTIF($F$8:F259,POINTYEARS),0)))</f>
        <v/>
      </c>
      <c r="G260" t="str">
        <f t="shared" si="12"/>
        <v/>
      </c>
    </row>
    <row r="261" spans="1:7" x14ac:dyDescent="0.25">
      <c r="A261" s="47"/>
      <c r="B261" s="40"/>
      <c r="C261" s="48"/>
      <c r="D261" s="42"/>
      <c r="E261" s="25" t="str">
        <f t="shared" si="11"/>
        <v/>
      </c>
      <c r="F261" s="25" t="str">
        <f t="array" ref="F261">IF(ISNA(INDEX(POINTYEARS,MATCH(0,COUNTIF($F$8:F260,POINTYEARS),0))),"",INDEX(POINTYEARS,MATCH(0,COUNTIF($F$8:F260,POINTYEARS),0)))</f>
        <v/>
      </c>
      <c r="G261" t="str">
        <f t="shared" si="12"/>
        <v/>
      </c>
    </row>
    <row r="262" spans="1:7" x14ac:dyDescent="0.25">
      <c r="A262" s="47"/>
      <c r="B262" s="40"/>
      <c r="C262" s="48"/>
      <c r="D262" s="42"/>
      <c r="E262" s="25" t="str">
        <f t="shared" si="11"/>
        <v/>
      </c>
      <c r="F262" s="25" t="str">
        <f t="array" ref="F262">IF(ISNA(INDEX(POINTYEARS,MATCH(0,COUNTIF($F$8:F261,POINTYEARS),0))),"",INDEX(POINTYEARS,MATCH(0,COUNTIF($F$8:F261,POINTYEARS),0)))</f>
        <v/>
      </c>
      <c r="G262" t="str">
        <f t="shared" si="12"/>
        <v/>
      </c>
    </row>
    <row r="263" spans="1:7" x14ac:dyDescent="0.25">
      <c r="A263" s="47"/>
      <c r="B263" s="40"/>
      <c r="C263" s="48"/>
      <c r="D263" s="42"/>
      <c r="E263" s="25" t="str">
        <f t="shared" si="11"/>
        <v/>
      </c>
      <c r="F263" s="25" t="str">
        <f t="array" ref="F263">IF(ISNA(INDEX(POINTYEARS,MATCH(0,COUNTIF($F$8:F262,POINTYEARS),0))),"",INDEX(POINTYEARS,MATCH(0,COUNTIF($F$8:F262,POINTYEARS),0)))</f>
        <v/>
      </c>
      <c r="G263" t="str">
        <f t="shared" si="12"/>
        <v/>
      </c>
    </row>
    <row r="264" spans="1:7" x14ac:dyDescent="0.25">
      <c r="A264" s="47"/>
      <c r="B264" s="40"/>
      <c r="C264" s="48"/>
      <c r="D264" s="42"/>
      <c r="E264" s="25" t="str">
        <f t="shared" si="11"/>
        <v/>
      </c>
      <c r="F264" s="25" t="str">
        <f t="array" ref="F264">IF(ISNA(INDEX(POINTYEARS,MATCH(0,COUNTIF($F$8:F263,POINTYEARS),0))),"",INDEX(POINTYEARS,MATCH(0,COUNTIF($F$8:F263,POINTYEARS),0)))</f>
        <v/>
      </c>
      <c r="G264" t="str">
        <f t="shared" si="12"/>
        <v/>
      </c>
    </row>
    <row r="265" spans="1:7" x14ac:dyDescent="0.25">
      <c r="A265" s="47"/>
      <c r="B265" s="40"/>
      <c r="C265" s="48"/>
      <c r="D265" s="42"/>
      <c r="E265" s="25" t="str">
        <f t="shared" ref="E265:E274" si="13">IF(A265&gt;0,YEAR(A265),"")</f>
        <v/>
      </c>
      <c r="F265" s="25" t="str">
        <f t="array" ref="F265">IF(ISNA(INDEX(POINTYEARS,MATCH(0,COUNTIF($F$8:F264,POINTYEARS),0))),"",INDEX(POINTYEARS,MATCH(0,COUNTIF($F$8:F264,POINTYEARS),0)))</f>
        <v/>
      </c>
      <c r="G265" t="str">
        <f t="shared" si="12"/>
        <v/>
      </c>
    </row>
    <row r="266" spans="1:7" x14ac:dyDescent="0.25">
      <c r="A266" s="47"/>
      <c r="B266" s="40"/>
      <c r="C266" s="48"/>
      <c r="D266" s="42"/>
      <c r="E266" s="25" t="str">
        <f t="shared" si="13"/>
        <v/>
      </c>
      <c r="F266" s="25" t="str">
        <f t="array" ref="F266">IF(ISNA(INDEX(POINTYEARS,MATCH(0,COUNTIF($F$8:F265,POINTYEARS),0))),"",INDEX(POINTYEARS,MATCH(0,COUNTIF($F$8:F265,POINTYEARS),0)))</f>
        <v/>
      </c>
      <c r="G266" t="str">
        <f t="shared" si="12"/>
        <v/>
      </c>
    </row>
    <row r="267" spans="1:7" x14ac:dyDescent="0.25">
      <c r="A267" s="47"/>
      <c r="B267" s="40"/>
      <c r="C267" s="48"/>
      <c r="D267" s="42"/>
      <c r="E267" s="25" t="str">
        <f t="shared" si="13"/>
        <v/>
      </c>
      <c r="F267" s="25" t="str">
        <f t="array" ref="F267">IF(ISNA(INDEX(POINTYEARS,MATCH(0,COUNTIF($F$8:F266,POINTYEARS),0))),"",INDEX(POINTYEARS,MATCH(0,COUNTIF($F$8:F266,POINTYEARS),0)))</f>
        <v/>
      </c>
      <c r="G267" t="str">
        <f t="shared" si="12"/>
        <v/>
      </c>
    </row>
    <row r="268" spans="1:7" x14ac:dyDescent="0.25">
      <c r="A268" s="45"/>
      <c r="B268" s="40"/>
      <c r="C268" s="46"/>
      <c r="D268" s="42"/>
      <c r="E268" s="25" t="str">
        <f t="shared" si="13"/>
        <v/>
      </c>
      <c r="F268" s="25" t="str">
        <f t="array" ref="F268">IF(ISNA(INDEX(POINTYEARS,MATCH(0,COUNTIF($F$8:F267,POINTYEARS),0))),"",INDEX(POINTYEARS,MATCH(0,COUNTIF($F$8:F267,POINTYEARS),0)))</f>
        <v/>
      </c>
      <c r="G268" t="str">
        <f t="shared" si="12"/>
        <v/>
      </c>
    </row>
    <row r="269" spans="1:7" x14ac:dyDescent="0.25">
      <c r="A269" s="45"/>
      <c r="B269" s="40"/>
      <c r="C269" s="46"/>
      <c r="D269" s="42"/>
      <c r="E269" s="25" t="str">
        <f t="shared" si="13"/>
        <v/>
      </c>
      <c r="F269" s="25" t="str">
        <f t="array" ref="F269">IF(ISNA(INDEX(POINTYEARS,MATCH(0,COUNTIF($F$8:F268,POINTYEARS),0))),"",INDEX(POINTYEARS,MATCH(0,COUNTIF($F$8:F268,POINTYEARS),0)))</f>
        <v/>
      </c>
      <c r="G269" t="str">
        <f t="shared" si="12"/>
        <v/>
      </c>
    </row>
    <row r="270" spans="1:7" x14ac:dyDescent="0.25">
      <c r="A270" s="45"/>
      <c r="B270" s="40"/>
      <c r="C270" s="46"/>
      <c r="D270" s="42"/>
      <c r="E270" s="25" t="str">
        <f t="shared" si="13"/>
        <v/>
      </c>
      <c r="F270" s="25" t="str">
        <f t="array" ref="F270">IF(ISNA(INDEX(POINTYEARS,MATCH(0,COUNTIF($F$8:F269,POINTYEARS),0))),"",INDEX(POINTYEARS,MATCH(0,COUNTIF($F$8:F269,POINTYEARS),0)))</f>
        <v/>
      </c>
      <c r="G270" t="str">
        <f t="shared" si="12"/>
        <v/>
      </c>
    </row>
    <row r="271" spans="1:7" x14ac:dyDescent="0.25">
      <c r="A271" s="45"/>
      <c r="B271" s="40"/>
      <c r="C271" s="46"/>
      <c r="D271" s="42"/>
      <c r="E271" s="25" t="str">
        <f t="shared" si="13"/>
        <v/>
      </c>
      <c r="F271" s="25" t="str">
        <f t="array" ref="F271">IF(ISNA(INDEX(POINTYEARS,MATCH(0,COUNTIF($F$8:F270,POINTYEARS),0))),"",INDEX(POINTYEARS,MATCH(0,COUNTIF($F$8:F270,POINTYEARS),0)))</f>
        <v/>
      </c>
      <c r="G271" t="str">
        <f t="shared" si="12"/>
        <v/>
      </c>
    </row>
    <row r="272" spans="1:7" x14ac:dyDescent="0.25">
      <c r="A272" s="45"/>
      <c r="B272" s="40"/>
      <c r="C272" s="46"/>
      <c r="D272" s="42"/>
      <c r="E272" s="25" t="str">
        <f t="shared" si="13"/>
        <v/>
      </c>
      <c r="F272" s="25" t="str">
        <f t="array" ref="F272">IF(ISNA(INDEX(POINTYEARS,MATCH(0,COUNTIF($F$8:F271,POINTYEARS),0))),"",INDEX(POINTYEARS,MATCH(0,COUNTIF($F$8:F271,POINTYEARS),0)))</f>
        <v/>
      </c>
      <c r="G272" t="str">
        <f t="shared" si="12"/>
        <v/>
      </c>
    </row>
    <row r="273" spans="1:7" x14ac:dyDescent="0.25">
      <c r="A273" s="45"/>
      <c r="B273" s="40"/>
      <c r="C273" s="46"/>
      <c r="D273" s="42"/>
      <c r="E273" s="25" t="str">
        <f t="shared" si="13"/>
        <v/>
      </c>
      <c r="F273" s="25" t="str">
        <f t="array" ref="F273">IF(ISNA(INDEX(POINTYEARS,MATCH(0,COUNTIF($F$8:F272,POINTYEARS),0))),"",INDEX(POINTYEARS,MATCH(0,COUNTIF($F$8:F272,POINTYEARS),0)))</f>
        <v/>
      </c>
      <c r="G273" t="str">
        <f t="shared" si="12"/>
        <v/>
      </c>
    </row>
    <row r="274" spans="1:7" x14ac:dyDescent="0.25">
      <c r="A274" s="45"/>
      <c r="B274" s="40"/>
      <c r="C274" s="46"/>
      <c r="D274" s="42"/>
      <c r="E274" s="25" t="str">
        <f t="shared" si="13"/>
        <v/>
      </c>
      <c r="F274" s="25" t="str">
        <f t="array" ref="F274">IF(ISNA(INDEX(POINTYEARS,MATCH(0,COUNTIF($F$8:F273,POINTYEARS),0))),"",INDEX(POINTYEARS,MATCH(0,COUNTIF($F$8:F273,POINTYEARS),0)))</f>
        <v/>
      </c>
      <c r="G274" t="str">
        <f t="shared" si="12"/>
        <v/>
      </c>
    </row>
    <row r="275" spans="1:7" x14ac:dyDescent="0.25">
      <c r="A275" s="45"/>
      <c r="B275" s="40"/>
      <c r="C275" s="46"/>
      <c r="D275" s="42"/>
      <c r="E275" s="25" t="str">
        <f t="shared" ref="E275:E313" si="14">IF(A275&gt;0,YEAR(A275),"")</f>
        <v/>
      </c>
      <c r="F275" s="25" t="str">
        <f t="array" ref="F275">IF(ISNA(INDEX(POINTYEARS,MATCH(0,COUNTIF($F$8:F274,POINTYEARS),0))),"",INDEX(POINTYEARS,MATCH(0,COUNTIF($F$8:F274,POINTYEARS),0)))</f>
        <v/>
      </c>
      <c r="G275" t="str">
        <f t="shared" si="12"/>
        <v/>
      </c>
    </row>
    <row r="276" spans="1:7" x14ac:dyDescent="0.25">
      <c r="A276" s="45"/>
      <c r="B276" s="40"/>
      <c r="C276" s="46"/>
      <c r="D276" s="42"/>
      <c r="E276" s="25" t="str">
        <f t="shared" si="14"/>
        <v/>
      </c>
      <c r="F276" s="25" t="str">
        <f t="array" ref="F276">IF(ISNA(INDEX(POINTYEARS,MATCH(0,COUNTIF($F$8:F275,POINTYEARS),0))),"",INDEX(POINTYEARS,MATCH(0,COUNTIF($F$8:F275,POINTYEARS),0)))</f>
        <v/>
      </c>
      <c r="G276" t="str">
        <f t="shared" si="12"/>
        <v/>
      </c>
    </row>
    <row r="277" spans="1:7" x14ac:dyDescent="0.25">
      <c r="A277" s="45"/>
      <c r="B277" s="40"/>
      <c r="C277" s="46"/>
      <c r="D277" s="42"/>
      <c r="E277" s="25" t="str">
        <f t="shared" si="14"/>
        <v/>
      </c>
      <c r="F277" s="25" t="str">
        <f t="array" ref="F277">IF(ISNA(INDEX(POINTYEARS,MATCH(0,COUNTIF($F$8:F276,POINTYEARS),0))),"",INDEX(POINTYEARS,MATCH(0,COUNTIF($F$8:F276,POINTYEARS),0)))</f>
        <v/>
      </c>
      <c r="G277" t="str">
        <f t="shared" si="12"/>
        <v/>
      </c>
    </row>
    <row r="278" spans="1:7" x14ac:dyDescent="0.25">
      <c r="A278" s="45"/>
      <c r="B278" s="40"/>
      <c r="C278" s="46"/>
      <c r="D278" s="42"/>
      <c r="E278" s="25" t="str">
        <f t="shared" si="14"/>
        <v/>
      </c>
      <c r="F278" s="25" t="str">
        <f t="array" ref="F278">IF(ISNA(INDEX(POINTYEARS,MATCH(0,COUNTIF($F$8:F277,POINTYEARS),0))),"",INDEX(POINTYEARS,MATCH(0,COUNTIF($F$8:F277,POINTYEARS),0)))</f>
        <v/>
      </c>
      <c r="G278" t="str">
        <f t="shared" si="12"/>
        <v/>
      </c>
    </row>
    <row r="279" spans="1:7" x14ac:dyDescent="0.25">
      <c r="A279" s="45"/>
      <c r="B279" s="40"/>
      <c r="C279" s="46"/>
      <c r="D279" s="42"/>
      <c r="E279" s="25" t="str">
        <f t="shared" si="14"/>
        <v/>
      </c>
      <c r="F279" s="25" t="str">
        <f t="array" ref="F279">IF(ISNA(INDEX(POINTYEARS,MATCH(0,COUNTIF($F$8:F278,POINTYEARS),0))),"",INDEX(POINTYEARS,MATCH(0,COUNTIF($F$8:F278,POINTYEARS),0)))</f>
        <v/>
      </c>
      <c r="G279" t="str">
        <f t="shared" si="12"/>
        <v/>
      </c>
    </row>
    <row r="280" spans="1:7" x14ac:dyDescent="0.25">
      <c r="A280" s="45"/>
      <c r="B280" s="40"/>
      <c r="C280" s="46"/>
      <c r="D280" s="42"/>
      <c r="E280" s="25" t="str">
        <f t="shared" si="14"/>
        <v/>
      </c>
      <c r="F280" s="25" t="str">
        <f t="array" ref="F280">IF(ISNA(INDEX(POINTYEARS,MATCH(0,COUNTIF($F$8:F279,POINTYEARS),0))),"",INDEX(POINTYEARS,MATCH(0,COUNTIF($F$8:F279,POINTYEARS),0)))</f>
        <v/>
      </c>
      <c r="G280" t="str">
        <f t="shared" si="12"/>
        <v/>
      </c>
    </row>
    <row r="281" spans="1:7" x14ac:dyDescent="0.25">
      <c r="A281" s="45"/>
      <c r="B281" s="40"/>
      <c r="C281" s="46"/>
      <c r="D281" s="42"/>
      <c r="E281" s="25" t="str">
        <f t="shared" si="14"/>
        <v/>
      </c>
      <c r="F281" s="25" t="str">
        <f t="array" ref="F281">IF(ISNA(INDEX(POINTYEARS,MATCH(0,COUNTIF($F$8:F280,POINTYEARS),0))),"",INDEX(POINTYEARS,MATCH(0,COUNTIF($F$8:F280,POINTYEARS),0)))</f>
        <v/>
      </c>
      <c r="G281" t="str">
        <f t="shared" si="12"/>
        <v/>
      </c>
    </row>
    <row r="282" spans="1:7" x14ac:dyDescent="0.25">
      <c r="A282" s="45"/>
      <c r="B282" s="40"/>
      <c r="C282" s="46"/>
      <c r="D282" s="42"/>
      <c r="E282" s="25" t="str">
        <f t="shared" si="14"/>
        <v/>
      </c>
      <c r="F282" s="25" t="str">
        <f t="array" ref="F282">IF(ISNA(INDEX(POINTYEARS,MATCH(0,COUNTIF($F$8:F281,POINTYEARS),0))),"",INDEX(POINTYEARS,MATCH(0,COUNTIF($F$8:F281,POINTYEARS),0)))</f>
        <v/>
      </c>
      <c r="G282" t="str">
        <f t="shared" si="12"/>
        <v/>
      </c>
    </row>
    <row r="283" spans="1:7" x14ac:dyDescent="0.25">
      <c r="A283" s="45"/>
      <c r="B283" s="40"/>
      <c r="C283" s="46"/>
      <c r="D283" s="42"/>
      <c r="E283" s="25" t="str">
        <f t="shared" si="14"/>
        <v/>
      </c>
      <c r="F283" s="25" t="str">
        <f t="array" ref="F283">IF(ISNA(INDEX(POINTYEARS,MATCH(0,COUNTIF($F$8:F282,POINTYEARS),0))),"",INDEX(POINTYEARS,MATCH(0,COUNTIF($F$8:F282,POINTYEARS),0)))</f>
        <v/>
      </c>
      <c r="G283" t="str">
        <f t="shared" si="12"/>
        <v/>
      </c>
    </row>
    <row r="284" spans="1:7" x14ac:dyDescent="0.25">
      <c r="A284" s="45"/>
      <c r="B284" s="40"/>
      <c r="C284" s="46"/>
      <c r="D284" s="42"/>
      <c r="E284" s="25" t="str">
        <f t="shared" si="14"/>
        <v/>
      </c>
      <c r="F284" s="25" t="str">
        <f t="array" ref="F284">IF(ISNA(INDEX(POINTYEARS,MATCH(0,COUNTIF($F$8:F283,POINTYEARS),0))),"",INDEX(POINTYEARS,MATCH(0,COUNTIF($F$8:F283,POINTYEARS),0)))</f>
        <v/>
      </c>
      <c r="G284" t="str">
        <f t="shared" si="12"/>
        <v/>
      </c>
    </row>
    <row r="285" spans="1:7" x14ac:dyDescent="0.25">
      <c r="A285" s="45"/>
      <c r="B285" s="40"/>
      <c r="C285" s="46"/>
      <c r="D285" s="42"/>
      <c r="E285" s="25" t="str">
        <f t="shared" si="14"/>
        <v/>
      </c>
      <c r="F285" s="25" t="str">
        <f t="array" ref="F285">IF(ISNA(INDEX(POINTYEARS,MATCH(0,COUNTIF($F$8:F284,POINTYEARS),0))),"",INDEX(POINTYEARS,MATCH(0,COUNTIF($F$8:F284,POINTYEARS),0)))</f>
        <v/>
      </c>
      <c r="G285" t="str">
        <f t="shared" si="12"/>
        <v/>
      </c>
    </row>
    <row r="286" spans="1:7" x14ac:dyDescent="0.25">
      <c r="A286" s="45"/>
      <c r="B286" s="40"/>
      <c r="C286" s="46"/>
      <c r="D286" s="42"/>
      <c r="E286" s="25" t="str">
        <f t="shared" si="14"/>
        <v/>
      </c>
      <c r="F286" s="25" t="str">
        <f t="array" ref="F286">IF(ISNA(INDEX(POINTYEARS,MATCH(0,COUNTIF($F$8:F285,POINTYEARS),0))),"",INDEX(POINTYEARS,MATCH(0,COUNTIF($F$8:F285,POINTYEARS),0)))</f>
        <v/>
      </c>
      <c r="G286" t="str">
        <f t="shared" si="12"/>
        <v/>
      </c>
    </row>
    <row r="287" spans="1:7" x14ac:dyDescent="0.25">
      <c r="A287" s="45"/>
      <c r="B287" s="40"/>
      <c r="C287" s="46"/>
      <c r="D287" s="42"/>
      <c r="E287" s="25" t="str">
        <f t="shared" si="14"/>
        <v/>
      </c>
      <c r="F287" s="25" t="str">
        <f t="array" ref="F287">IF(ISNA(INDEX(POINTYEARS,MATCH(0,COUNTIF($F$8:F286,POINTYEARS),0))),"",INDEX(POINTYEARS,MATCH(0,COUNTIF($F$8:F286,POINTYEARS),0)))</f>
        <v/>
      </c>
      <c r="G287" t="str">
        <f t="shared" si="12"/>
        <v/>
      </c>
    </row>
    <row r="288" spans="1:7" x14ac:dyDescent="0.25">
      <c r="A288" s="45"/>
      <c r="B288" s="40"/>
      <c r="C288" s="46"/>
      <c r="D288" s="42"/>
      <c r="E288" s="25" t="str">
        <f t="shared" si="14"/>
        <v/>
      </c>
      <c r="F288" s="25" t="str">
        <f t="array" ref="F288">IF(ISNA(INDEX(POINTYEARS,MATCH(0,COUNTIF($F$8:F287,POINTYEARS),0))),"",INDEX(POINTYEARS,MATCH(0,COUNTIF($F$8:F287,POINTYEARS),0)))</f>
        <v/>
      </c>
      <c r="G288" t="str">
        <f t="shared" si="12"/>
        <v/>
      </c>
    </row>
    <row r="289" spans="1:7" x14ac:dyDescent="0.25">
      <c r="A289" s="45"/>
      <c r="B289" s="40"/>
      <c r="C289" s="46"/>
      <c r="D289" s="42"/>
      <c r="E289" s="25" t="str">
        <f t="shared" si="14"/>
        <v/>
      </c>
      <c r="F289" s="25" t="str">
        <f t="array" ref="F289">IF(ISNA(INDEX(POINTYEARS,MATCH(0,COUNTIF($F$8:F288,POINTYEARS),0))),"",INDEX(POINTYEARS,MATCH(0,COUNTIF($F$8:F288,POINTYEARS),0)))</f>
        <v/>
      </c>
      <c r="G289" t="str">
        <f t="shared" si="12"/>
        <v/>
      </c>
    </row>
    <row r="290" spans="1:7" x14ac:dyDescent="0.25">
      <c r="A290" s="45"/>
      <c r="B290" s="40"/>
      <c r="C290" s="46"/>
      <c r="D290" s="42"/>
      <c r="E290" s="25" t="str">
        <f t="shared" si="14"/>
        <v/>
      </c>
      <c r="F290" s="25" t="str">
        <f t="array" ref="F290">IF(ISNA(INDEX(POINTYEARS,MATCH(0,COUNTIF($F$8:F289,POINTYEARS),0))),"",INDEX(POINTYEARS,MATCH(0,COUNTIF($F$8:F289,POINTYEARS),0)))</f>
        <v/>
      </c>
      <c r="G290" t="str">
        <f t="shared" si="12"/>
        <v/>
      </c>
    </row>
    <row r="291" spans="1:7" x14ac:dyDescent="0.25">
      <c r="A291" s="45"/>
      <c r="B291" s="40"/>
      <c r="C291" s="46"/>
      <c r="D291" s="42"/>
      <c r="E291" s="25" t="str">
        <f t="shared" si="14"/>
        <v/>
      </c>
      <c r="F291" s="25" t="str">
        <f t="array" ref="F291">IF(ISNA(INDEX(POINTYEARS,MATCH(0,COUNTIF($F$8:F290,POINTYEARS),0))),"",INDEX(POINTYEARS,MATCH(0,COUNTIF($F$8:F290,POINTYEARS),0)))</f>
        <v/>
      </c>
      <c r="G291" t="str">
        <f t="shared" si="12"/>
        <v/>
      </c>
    </row>
    <row r="292" spans="1:7" x14ac:dyDescent="0.25">
      <c r="A292" s="45"/>
      <c r="B292" s="40"/>
      <c r="C292" s="46"/>
      <c r="D292" s="42"/>
      <c r="E292" s="25" t="str">
        <f t="shared" si="14"/>
        <v/>
      </c>
      <c r="F292" s="25" t="str">
        <f t="array" ref="F292">IF(ISNA(INDEX(POINTYEARS,MATCH(0,COUNTIF($F$8:F291,POINTYEARS),0))),"",INDEX(POINTYEARS,MATCH(0,COUNTIF($F$8:F291,POINTYEARS),0)))</f>
        <v/>
      </c>
      <c r="G292" t="str">
        <f t="shared" si="12"/>
        <v/>
      </c>
    </row>
    <row r="293" spans="1:7" x14ac:dyDescent="0.25">
      <c r="A293" s="45"/>
      <c r="B293" s="40"/>
      <c r="C293" s="46"/>
      <c r="D293" s="42"/>
      <c r="E293" s="25" t="str">
        <f t="shared" si="14"/>
        <v/>
      </c>
      <c r="F293" s="25" t="str">
        <f t="array" ref="F293">IF(ISNA(INDEX(POINTYEARS,MATCH(0,COUNTIF($F$8:F292,POINTYEARS),0))),"",INDEX(POINTYEARS,MATCH(0,COUNTIF($F$8:F292,POINTYEARS),0)))</f>
        <v/>
      </c>
      <c r="G293" t="str">
        <f t="shared" si="12"/>
        <v/>
      </c>
    </row>
    <row r="294" spans="1:7" x14ac:dyDescent="0.25">
      <c r="A294" s="45"/>
      <c r="B294" s="40"/>
      <c r="C294" s="46"/>
      <c r="D294" s="42"/>
      <c r="E294" s="25" t="str">
        <f t="shared" si="14"/>
        <v/>
      </c>
      <c r="F294" s="25" t="str">
        <f t="array" ref="F294">IF(ISNA(INDEX(POINTYEARS,MATCH(0,COUNTIF($F$8:F293,POINTYEARS),0))),"",INDEX(POINTYEARS,MATCH(0,COUNTIF($F$8:F293,POINTYEARS),0)))</f>
        <v/>
      </c>
      <c r="G294" t="str">
        <f t="shared" si="12"/>
        <v/>
      </c>
    </row>
    <row r="295" spans="1:7" x14ac:dyDescent="0.25">
      <c r="A295" s="45"/>
      <c r="B295" s="40"/>
      <c r="C295" s="46"/>
      <c r="D295" s="42"/>
      <c r="E295" s="25" t="str">
        <f t="shared" si="14"/>
        <v/>
      </c>
      <c r="F295" s="25" t="str">
        <f t="array" ref="F295">IF(ISNA(INDEX(POINTYEARS,MATCH(0,COUNTIF($F$8:F294,POINTYEARS),0))),"",INDEX(POINTYEARS,MATCH(0,COUNTIF($F$8:F294,POINTYEARS),0)))</f>
        <v/>
      </c>
      <c r="G295" t="str">
        <f t="shared" si="12"/>
        <v/>
      </c>
    </row>
    <row r="296" spans="1:7" x14ac:dyDescent="0.25">
      <c r="A296" s="45"/>
      <c r="B296" s="40"/>
      <c r="C296" s="46"/>
      <c r="D296" s="42"/>
      <c r="E296" s="25" t="str">
        <f t="shared" si="14"/>
        <v/>
      </c>
      <c r="F296" s="25" t="str">
        <f t="array" ref="F296">IF(ISNA(INDEX(POINTYEARS,MATCH(0,COUNTIF($F$8:F295,POINTYEARS),0))),"",INDEX(POINTYEARS,MATCH(0,COUNTIF($F$8:F295,POINTYEARS),0)))</f>
        <v/>
      </c>
      <c r="G296" t="str">
        <f t="shared" si="12"/>
        <v/>
      </c>
    </row>
    <row r="297" spans="1:7" x14ac:dyDescent="0.25">
      <c r="A297" s="45"/>
      <c r="B297" s="40"/>
      <c r="C297" s="46"/>
      <c r="D297" s="42"/>
      <c r="E297" s="25" t="str">
        <f t="shared" si="14"/>
        <v/>
      </c>
      <c r="F297" s="25" t="str">
        <f t="array" ref="F297">IF(ISNA(INDEX(POINTYEARS,MATCH(0,COUNTIF($F$8:F296,POINTYEARS),0))),"",INDEX(POINTYEARS,MATCH(0,COUNTIF($F$8:F296,POINTYEARS),0)))</f>
        <v/>
      </c>
      <c r="G297" t="str">
        <f t="shared" ref="G297:G360" si="15">IF(AND(C297&gt;0,A297=""),"Please enter a valid date.","")</f>
        <v/>
      </c>
    </row>
    <row r="298" spans="1:7" x14ac:dyDescent="0.25">
      <c r="A298" s="45"/>
      <c r="B298" s="40"/>
      <c r="C298" s="46"/>
      <c r="D298" s="42"/>
      <c r="E298" s="25" t="str">
        <f t="shared" si="14"/>
        <v/>
      </c>
      <c r="F298" s="25" t="str">
        <f t="array" ref="F298">IF(ISNA(INDEX(POINTYEARS,MATCH(0,COUNTIF($F$8:F297,POINTYEARS),0))),"",INDEX(POINTYEARS,MATCH(0,COUNTIF($F$8:F297,POINTYEARS),0)))</f>
        <v/>
      </c>
      <c r="G298" t="str">
        <f t="shared" si="15"/>
        <v/>
      </c>
    </row>
    <row r="299" spans="1:7" x14ac:dyDescent="0.25">
      <c r="A299" s="45"/>
      <c r="B299" s="40"/>
      <c r="C299" s="46"/>
      <c r="D299" s="42"/>
      <c r="E299" s="25" t="str">
        <f t="shared" si="14"/>
        <v/>
      </c>
      <c r="F299" s="25" t="str">
        <f t="array" ref="F299">IF(ISNA(INDEX(POINTYEARS,MATCH(0,COUNTIF($F$8:F298,POINTYEARS),0))),"",INDEX(POINTYEARS,MATCH(0,COUNTIF($F$8:F298,POINTYEARS),0)))</f>
        <v/>
      </c>
      <c r="G299" t="str">
        <f t="shared" si="15"/>
        <v/>
      </c>
    </row>
    <row r="300" spans="1:7" x14ac:dyDescent="0.25">
      <c r="A300" s="45"/>
      <c r="B300" s="40"/>
      <c r="C300" s="46"/>
      <c r="D300" s="42"/>
      <c r="E300" s="25" t="str">
        <f t="shared" si="14"/>
        <v/>
      </c>
      <c r="F300" s="25" t="str">
        <f t="array" ref="F300">IF(ISNA(INDEX(POINTYEARS,MATCH(0,COUNTIF($F$8:F299,POINTYEARS),0))),"",INDEX(POINTYEARS,MATCH(0,COUNTIF($F$8:F299,POINTYEARS),0)))</f>
        <v/>
      </c>
      <c r="G300" t="str">
        <f t="shared" si="15"/>
        <v/>
      </c>
    </row>
    <row r="301" spans="1:7" x14ac:dyDescent="0.25">
      <c r="A301" s="45"/>
      <c r="B301" s="40"/>
      <c r="C301" s="46"/>
      <c r="D301" s="42"/>
      <c r="E301" s="25" t="str">
        <f t="shared" si="14"/>
        <v/>
      </c>
      <c r="F301" s="25" t="str">
        <f t="array" ref="F301">IF(ISNA(INDEX(POINTYEARS,MATCH(0,COUNTIF($F$8:F300,POINTYEARS),0))),"",INDEX(POINTYEARS,MATCH(0,COUNTIF($F$8:F300,POINTYEARS),0)))</f>
        <v/>
      </c>
      <c r="G301" t="str">
        <f t="shared" si="15"/>
        <v/>
      </c>
    </row>
    <row r="302" spans="1:7" x14ac:dyDescent="0.25">
      <c r="A302" s="45"/>
      <c r="B302" s="40"/>
      <c r="C302" s="46"/>
      <c r="D302" s="42"/>
      <c r="E302" s="25" t="str">
        <f t="shared" si="14"/>
        <v/>
      </c>
      <c r="F302" s="25" t="str">
        <f t="array" ref="F302">IF(ISNA(INDEX(POINTYEARS,MATCH(0,COUNTIF($F$8:F301,POINTYEARS),0))),"",INDEX(POINTYEARS,MATCH(0,COUNTIF($F$8:F301,POINTYEARS),0)))</f>
        <v/>
      </c>
      <c r="G302" t="str">
        <f t="shared" si="15"/>
        <v/>
      </c>
    </row>
    <row r="303" spans="1:7" x14ac:dyDescent="0.25">
      <c r="A303" s="45"/>
      <c r="B303" s="40"/>
      <c r="C303" s="46"/>
      <c r="D303" s="42"/>
      <c r="E303" s="25" t="str">
        <f t="shared" si="14"/>
        <v/>
      </c>
      <c r="F303" s="25" t="str">
        <f t="array" ref="F303">IF(ISNA(INDEX(POINTYEARS,MATCH(0,COUNTIF($F$8:F302,POINTYEARS),0))),"",INDEX(POINTYEARS,MATCH(0,COUNTIF($F$8:F302,POINTYEARS),0)))</f>
        <v/>
      </c>
      <c r="G303" t="str">
        <f t="shared" si="15"/>
        <v/>
      </c>
    </row>
    <row r="304" spans="1:7" x14ac:dyDescent="0.25">
      <c r="A304" s="45"/>
      <c r="B304" s="40"/>
      <c r="C304" s="46"/>
      <c r="D304" s="42"/>
      <c r="E304" s="25" t="str">
        <f t="shared" si="14"/>
        <v/>
      </c>
      <c r="F304" s="25" t="str">
        <f t="array" ref="F304">IF(ISNA(INDEX(POINTYEARS,MATCH(0,COUNTIF($F$8:F303,POINTYEARS),0))),"",INDEX(POINTYEARS,MATCH(0,COUNTIF($F$8:F303,POINTYEARS),0)))</f>
        <v/>
      </c>
      <c r="G304" t="str">
        <f t="shared" si="15"/>
        <v/>
      </c>
    </row>
    <row r="305" spans="1:7" x14ac:dyDescent="0.25">
      <c r="A305" s="45"/>
      <c r="B305" s="40"/>
      <c r="C305" s="46"/>
      <c r="D305" s="42"/>
      <c r="E305" s="25" t="str">
        <f t="shared" si="14"/>
        <v/>
      </c>
      <c r="F305" s="25" t="str">
        <f t="array" ref="F305">IF(ISNA(INDEX(POINTYEARS,MATCH(0,COUNTIF($F$8:F304,POINTYEARS),0))),"",INDEX(POINTYEARS,MATCH(0,COUNTIF($F$8:F304,POINTYEARS),0)))</f>
        <v/>
      </c>
      <c r="G305" t="str">
        <f t="shared" si="15"/>
        <v/>
      </c>
    </row>
    <row r="306" spans="1:7" x14ac:dyDescent="0.25">
      <c r="A306" s="45"/>
      <c r="B306" s="40"/>
      <c r="C306" s="46"/>
      <c r="D306" s="42"/>
      <c r="E306" s="25" t="str">
        <f t="shared" si="14"/>
        <v/>
      </c>
      <c r="F306" s="25" t="str">
        <f t="array" ref="F306">IF(ISNA(INDEX(POINTYEARS,MATCH(0,COUNTIF($F$8:F305,POINTYEARS),0))),"",INDEX(POINTYEARS,MATCH(0,COUNTIF($F$8:F305,POINTYEARS),0)))</f>
        <v/>
      </c>
      <c r="G306" t="str">
        <f t="shared" si="15"/>
        <v/>
      </c>
    </row>
    <row r="307" spans="1:7" x14ac:dyDescent="0.25">
      <c r="A307" s="45"/>
      <c r="B307" s="40"/>
      <c r="C307" s="46"/>
      <c r="D307" s="42"/>
      <c r="E307" s="25" t="str">
        <f t="shared" si="14"/>
        <v/>
      </c>
      <c r="F307" s="25" t="str">
        <f t="array" ref="F307">IF(ISNA(INDEX(POINTYEARS,MATCH(0,COUNTIF($F$8:F306,POINTYEARS),0))),"",INDEX(POINTYEARS,MATCH(0,COUNTIF($F$8:F306,POINTYEARS),0)))</f>
        <v/>
      </c>
      <c r="G307" t="str">
        <f t="shared" si="15"/>
        <v/>
      </c>
    </row>
    <row r="308" spans="1:7" x14ac:dyDescent="0.25">
      <c r="A308" s="45"/>
      <c r="B308" s="40"/>
      <c r="C308" s="46"/>
      <c r="D308" s="42"/>
      <c r="E308" s="25" t="str">
        <f t="shared" si="14"/>
        <v/>
      </c>
      <c r="F308" s="25" t="str">
        <f t="array" ref="F308">IF(ISNA(INDEX(POINTYEARS,MATCH(0,COUNTIF($F$8:F307,POINTYEARS),0))),"",INDEX(POINTYEARS,MATCH(0,COUNTIF($F$8:F307,POINTYEARS),0)))</f>
        <v/>
      </c>
      <c r="G308" t="str">
        <f t="shared" si="15"/>
        <v/>
      </c>
    </row>
    <row r="309" spans="1:7" x14ac:dyDescent="0.25">
      <c r="A309" s="45"/>
      <c r="B309" s="40"/>
      <c r="C309" s="46"/>
      <c r="D309" s="42"/>
      <c r="E309" s="25" t="str">
        <f t="shared" si="14"/>
        <v/>
      </c>
      <c r="F309" s="25" t="str">
        <f t="array" ref="F309">IF(ISNA(INDEX(POINTYEARS,MATCH(0,COUNTIF($F$8:F308,POINTYEARS),0))),"",INDEX(POINTYEARS,MATCH(0,COUNTIF($F$8:F308,POINTYEARS),0)))</f>
        <v/>
      </c>
      <c r="G309" t="str">
        <f t="shared" si="15"/>
        <v/>
      </c>
    </row>
    <row r="310" spans="1:7" x14ac:dyDescent="0.25">
      <c r="A310" s="45"/>
      <c r="B310" s="40"/>
      <c r="C310" s="46"/>
      <c r="D310" s="42"/>
      <c r="E310" s="25" t="str">
        <f t="shared" si="14"/>
        <v/>
      </c>
      <c r="F310" s="25" t="str">
        <f t="array" ref="F310">IF(ISNA(INDEX(POINTYEARS,MATCH(0,COUNTIF($F$8:F309,POINTYEARS),0))),"",INDEX(POINTYEARS,MATCH(0,COUNTIF($F$8:F309,POINTYEARS),0)))</f>
        <v/>
      </c>
      <c r="G310" t="str">
        <f t="shared" si="15"/>
        <v/>
      </c>
    </row>
    <row r="311" spans="1:7" x14ac:dyDescent="0.25">
      <c r="A311" s="45"/>
      <c r="B311" s="40"/>
      <c r="C311" s="46"/>
      <c r="D311" s="42"/>
      <c r="E311" s="25" t="str">
        <f t="shared" si="14"/>
        <v/>
      </c>
      <c r="F311" s="25" t="str">
        <f t="array" ref="F311">IF(ISNA(INDEX(POINTYEARS,MATCH(0,COUNTIF($F$8:F310,POINTYEARS),0))),"",INDEX(POINTYEARS,MATCH(0,COUNTIF($F$8:F310,POINTYEARS),0)))</f>
        <v/>
      </c>
      <c r="G311" t="str">
        <f t="shared" si="15"/>
        <v/>
      </c>
    </row>
    <row r="312" spans="1:7" x14ac:dyDescent="0.25">
      <c r="A312" s="45"/>
      <c r="B312" s="40"/>
      <c r="C312" s="46"/>
      <c r="D312" s="42"/>
      <c r="E312" s="25" t="str">
        <f t="shared" si="14"/>
        <v/>
      </c>
      <c r="F312" s="25" t="str">
        <f t="array" ref="F312">IF(ISNA(INDEX(POINTYEARS,MATCH(0,COUNTIF($F$8:F311,POINTYEARS),0))),"",INDEX(POINTYEARS,MATCH(0,COUNTIF($F$8:F311,POINTYEARS),0)))</f>
        <v/>
      </c>
      <c r="G312" t="str">
        <f t="shared" si="15"/>
        <v/>
      </c>
    </row>
    <row r="313" spans="1:7" x14ac:dyDescent="0.25">
      <c r="A313" s="45"/>
      <c r="B313" s="40"/>
      <c r="C313" s="46"/>
      <c r="D313" s="42"/>
      <c r="E313" s="25" t="str">
        <f t="shared" si="14"/>
        <v/>
      </c>
      <c r="F313" s="25" t="str">
        <f t="array" ref="F313">IF(ISNA(INDEX(POINTYEARS,MATCH(0,COUNTIF($F$8:F312,POINTYEARS),0))),"",INDEX(POINTYEARS,MATCH(0,COUNTIF($F$8:F312,POINTYEARS),0)))</f>
        <v/>
      </c>
      <c r="G313" t="str">
        <f t="shared" si="15"/>
        <v/>
      </c>
    </row>
    <row r="314" spans="1:7" x14ac:dyDescent="0.25">
      <c r="A314" s="45"/>
      <c r="B314" s="40"/>
      <c r="C314" s="46"/>
      <c r="D314" s="42"/>
      <c r="E314" s="25" t="str">
        <f t="shared" ref="E314:E377" si="16">IF(A314&gt;0,YEAR(A314),"")</f>
        <v/>
      </c>
      <c r="F314" s="25" t="str">
        <f t="array" ref="F314">IF(ISNA(INDEX(POINTYEARS,MATCH(0,COUNTIF($F$8:F313,POINTYEARS),0))),"",INDEX(POINTYEARS,MATCH(0,COUNTIF($F$8:F313,POINTYEARS),0)))</f>
        <v/>
      </c>
      <c r="G314" t="str">
        <f t="shared" si="15"/>
        <v/>
      </c>
    </row>
    <row r="315" spans="1:7" x14ac:dyDescent="0.25">
      <c r="A315" s="45"/>
      <c r="B315" s="40"/>
      <c r="C315" s="46"/>
      <c r="D315" s="42"/>
      <c r="E315" s="25" t="str">
        <f t="shared" si="16"/>
        <v/>
      </c>
      <c r="F315" s="25" t="str">
        <f t="array" ref="F315">IF(ISNA(INDEX(POINTYEARS,MATCH(0,COUNTIF($F$8:F314,POINTYEARS),0))),"",INDEX(POINTYEARS,MATCH(0,COUNTIF($F$8:F314,POINTYEARS),0)))</f>
        <v/>
      </c>
      <c r="G315" t="str">
        <f t="shared" si="15"/>
        <v/>
      </c>
    </row>
    <row r="316" spans="1:7" x14ac:dyDescent="0.25">
      <c r="A316" s="45"/>
      <c r="B316" s="40"/>
      <c r="C316" s="46"/>
      <c r="D316" s="42"/>
      <c r="E316" s="25" t="str">
        <f t="shared" si="16"/>
        <v/>
      </c>
      <c r="F316" s="25" t="str">
        <f t="array" ref="F316">IF(ISNA(INDEX(POINTYEARS,MATCH(0,COUNTIF($F$8:F315,POINTYEARS),0))),"",INDEX(POINTYEARS,MATCH(0,COUNTIF($F$8:F315,POINTYEARS),0)))</f>
        <v/>
      </c>
      <c r="G316" t="str">
        <f t="shared" si="15"/>
        <v/>
      </c>
    </row>
    <row r="317" spans="1:7" x14ac:dyDescent="0.25">
      <c r="A317" s="45"/>
      <c r="B317" s="40"/>
      <c r="C317" s="46"/>
      <c r="D317" s="42"/>
      <c r="E317" s="25" t="str">
        <f t="shared" si="16"/>
        <v/>
      </c>
      <c r="F317" s="25" t="str">
        <f t="array" ref="F317">IF(ISNA(INDEX(POINTYEARS,MATCH(0,COUNTIF($F$8:F316,POINTYEARS),0))),"",INDEX(POINTYEARS,MATCH(0,COUNTIF($F$8:F316,POINTYEARS),0)))</f>
        <v/>
      </c>
      <c r="G317" t="str">
        <f t="shared" si="15"/>
        <v/>
      </c>
    </row>
    <row r="318" spans="1:7" x14ac:dyDescent="0.25">
      <c r="A318" s="45"/>
      <c r="B318" s="40"/>
      <c r="C318" s="46"/>
      <c r="D318" s="42"/>
      <c r="E318" s="25" t="str">
        <f t="shared" si="16"/>
        <v/>
      </c>
      <c r="F318" s="25" t="str">
        <f t="array" ref="F318">IF(ISNA(INDEX(POINTYEARS,MATCH(0,COUNTIF($F$8:F317,POINTYEARS),0))),"",INDEX(POINTYEARS,MATCH(0,COUNTIF($F$8:F317,POINTYEARS),0)))</f>
        <v/>
      </c>
      <c r="G318" t="str">
        <f t="shared" si="15"/>
        <v/>
      </c>
    </row>
    <row r="319" spans="1:7" x14ac:dyDescent="0.25">
      <c r="A319" s="45"/>
      <c r="B319" s="40"/>
      <c r="C319" s="46"/>
      <c r="D319" s="42"/>
      <c r="E319" s="25" t="str">
        <f t="shared" si="16"/>
        <v/>
      </c>
      <c r="F319" s="25" t="str">
        <f t="array" ref="F319">IF(ISNA(INDEX(POINTYEARS,MATCH(0,COUNTIF($F$8:F318,POINTYEARS),0))),"",INDEX(POINTYEARS,MATCH(0,COUNTIF($F$8:F318,POINTYEARS),0)))</f>
        <v/>
      </c>
      <c r="G319" t="str">
        <f t="shared" si="15"/>
        <v/>
      </c>
    </row>
    <row r="320" spans="1:7" x14ac:dyDescent="0.25">
      <c r="A320" s="45"/>
      <c r="B320" s="40"/>
      <c r="C320" s="46"/>
      <c r="D320" s="42"/>
      <c r="E320" s="25" t="str">
        <f t="shared" si="16"/>
        <v/>
      </c>
      <c r="F320" s="25" t="str">
        <f t="array" ref="F320">IF(ISNA(INDEX(POINTYEARS,MATCH(0,COUNTIF($F$8:F319,POINTYEARS),0))),"",INDEX(POINTYEARS,MATCH(0,COUNTIF($F$8:F319,POINTYEARS),0)))</f>
        <v/>
      </c>
      <c r="G320" t="str">
        <f t="shared" si="15"/>
        <v/>
      </c>
    </row>
    <row r="321" spans="1:7" x14ac:dyDescent="0.25">
      <c r="A321" s="45"/>
      <c r="B321" s="40"/>
      <c r="C321" s="46"/>
      <c r="D321" s="42"/>
      <c r="E321" s="25" t="str">
        <f t="shared" si="16"/>
        <v/>
      </c>
      <c r="F321" s="25" t="str">
        <f t="array" ref="F321">IF(ISNA(INDEX(POINTYEARS,MATCH(0,COUNTIF($F$8:F320,POINTYEARS),0))),"",INDEX(POINTYEARS,MATCH(0,COUNTIF($F$8:F320,POINTYEARS),0)))</f>
        <v/>
      </c>
      <c r="G321" t="str">
        <f t="shared" si="15"/>
        <v/>
      </c>
    </row>
    <row r="322" spans="1:7" x14ac:dyDescent="0.25">
      <c r="A322" s="45"/>
      <c r="B322" s="40"/>
      <c r="C322" s="46"/>
      <c r="D322" s="42"/>
      <c r="E322" s="25" t="str">
        <f t="shared" si="16"/>
        <v/>
      </c>
      <c r="F322" s="25" t="str">
        <f t="array" ref="F322">IF(ISNA(INDEX(POINTYEARS,MATCH(0,COUNTIF($F$8:F321,POINTYEARS),0))),"",INDEX(POINTYEARS,MATCH(0,COUNTIF($F$8:F321,POINTYEARS),0)))</f>
        <v/>
      </c>
      <c r="G322" t="str">
        <f t="shared" si="15"/>
        <v/>
      </c>
    </row>
    <row r="323" spans="1:7" x14ac:dyDescent="0.25">
      <c r="A323" s="45"/>
      <c r="B323" s="40"/>
      <c r="C323" s="46"/>
      <c r="D323" s="42"/>
      <c r="E323" s="25" t="str">
        <f t="shared" si="16"/>
        <v/>
      </c>
      <c r="F323" s="25" t="str">
        <f t="array" ref="F323">IF(ISNA(INDEX(POINTYEARS,MATCH(0,COUNTIF($F$8:F322,POINTYEARS),0))),"",INDEX(POINTYEARS,MATCH(0,COUNTIF($F$8:F322,POINTYEARS),0)))</f>
        <v/>
      </c>
      <c r="G323" t="str">
        <f t="shared" si="15"/>
        <v/>
      </c>
    </row>
    <row r="324" spans="1:7" x14ac:dyDescent="0.25">
      <c r="A324" s="45"/>
      <c r="B324" s="40"/>
      <c r="C324" s="46"/>
      <c r="D324" s="42"/>
      <c r="E324" s="25" t="str">
        <f t="shared" si="16"/>
        <v/>
      </c>
      <c r="F324" s="25" t="str">
        <f t="array" ref="F324">IF(ISNA(INDEX(POINTYEARS,MATCH(0,COUNTIF($F$8:F323,POINTYEARS),0))),"",INDEX(POINTYEARS,MATCH(0,COUNTIF($F$8:F323,POINTYEARS),0)))</f>
        <v/>
      </c>
      <c r="G324" t="str">
        <f t="shared" si="15"/>
        <v/>
      </c>
    </row>
    <row r="325" spans="1:7" x14ac:dyDescent="0.25">
      <c r="A325" s="45"/>
      <c r="B325" s="40"/>
      <c r="C325" s="46"/>
      <c r="D325" s="42"/>
      <c r="E325" s="25" t="str">
        <f t="shared" si="16"/>
        <v/>
      </c>
      <c r="F325" s="25" t="str">
        <f t="array" ref="F325">IF(ISNA(INDEX(POINTYEARS,MATCH(0,COUNTIF($F$8:F324,POINTYEARS),0))),"",INDEX(POINTYEARS,MATCH(0,COUNTIF($F$8:F324,POINTYEARS),0)))</f>
        <v/>
      </c>
      <c r="G325" t="str">
        <f t="shared" si="15"/>
        <v/>
      </c>
    </row>
    <row r="326" spans="1:7" x14ac:dyDescent="0.25">
      <c r="A326" s="45"/>
      <c r="B326" s="40"/>
      <c r="C326" s="46"/>
      <c r="D326" s="42"/>
      <c r="E326" s="25" t="str">
        <f t="shared" si="16"/>
        <v/>
      </c>
      <c r="F326" s="25" t="str">
        <f t="array" ref="F326">IF(ISNA(INDEX(POINTYEARS,MATCH(0,COUNTIF($F$8:F325,POINTYEARS),0))),"",INDEX(POINTYEARS,MATCH(0,COUNTIF($F$8:F325,POINTYEARS),0)))</f>
        <v/>
      </c>
      <c r="G326" t="str">
        <f t="shared" si="15"/>
        <v/>
      </c>
    </row>
    <row r="327" spans="1:7" x14ac:dyDescent="0.25">
      <c r="A327" s="45"/>
      <c r="B327" s="40"/>
      <c r="C327" s="46"/>
      <c r="D327" s="42"/>
      <c r="E327" s="25" t="str">
        <f t="shared" si="16"/>
        <v/>
      </c>
      <c r="F327" s="25" t="str">
        <f t="array" ref="F327">IF(ISNA(INDEX(POINTYEARS,MATCH(0,COUNTIF($F$8:F326,POINTYEARS),0))),"",INDEX(POINTYEARS,MATCH(0,COUNTIF($F$8:F326,POINTYEARS),0)))</f>
        <v/>
      </c>
      <c r="G327" t="str">
        <f t="shared" si="15"/>
        <v/>
      </c>
    </row>
    <row r="328" spans="1:7" x14ac:dyDescent="0.25">
      <c r="A328" s="45"/>
      <c r="B328" s="40"/>
      <c r="C328" s="46"/>
      <c r="D328" s="42"/>
      <c r="E328" s="25" t="str">
        <f t="shared" si="16"/>
        <v/>
      </c>
      <c r="F328" s="25" t="str">
        <f t="array" ref="F328">IF(ISNA(INDEX(POINTYEARS,MATCH(0,COUNTIF($F$8:F327,POINTYEARS),0))),"",INDEX(POINTYEARS,MATCH(0,COUNTIF($F$8:F327,POINTYEARS),0)))</f>
        <v/>
      </c>
      <c r="G328" t="str">
        <f t="shared" si="15"/>
        <v/>
      </c>
    </row>
    <row r="329" spans="1:7" x14ac:dyDescent="0.25">
      <c r="A329" s="45"/>
      <c r="B329" s="40"/>
      <c r="C329" s="46"/>
      <c r="D329" s="42"/>
      <c r="E329" s="25" t="str">
        <f t="shared" si="16"/>
        <v/>
      </c>
      <c r="F329" s="25" t="str">
        <f t="array" ref="F329">IF(ISNA(INDEX(POINTYEARS,MATCH(0,COUNTIF($F$8:F328,POINTYEARS),0))),"",INDEX(POINTYEARS,MATCH(0,COUNTIF($F$8:F328,POINTYEARS),0)))</f>
        <v/>
      </c>
      <c r="G329" t="str">
        <f t="shared" si="15"/>
        <v/>
      </c>
    </row>
    <row r="330" spans="1:7" x14ac:dyDescent="0.25">
      <c r="A330" s="45"/>
      <c r="B330" s="40"/>
      <c r="C330" s="46"/>
      <c r="D330" s="42"/>
      <c r="E330" s="25" t="str">
        <f t="shared" si="16"/>
        <v/>
      </c>
      <c r="F330" s="25" t="str">
        <f t="array" ref="F330">IF(ISNA(INDEX(POINTYEARS,MATCH(0,COUNTIF($F$8:F329,POINTYEARS),0))),"",INDEX(POINTYEARS,MATCH(0,COUNTIF($F$8:F329,POINTYEARS),0)))</f>
        <v/>
      </c>
      <c r="G330" t="str">
        <f t="shared" si="15"/>
        <v/>
      </c>
    </row>
    <row r="331" spans="1:7" x14ac:dyDescent="0.25">
      <c r="A331" s="45"/>
      <c r="B331" s="40"/>
      <c r="C331" s="46"/>
      <c r="D331" s="42"/>
      <c r="E331" s="25" t="str">
        <f t="shared" si="16"/>
        <v/>
      </c>
      <c r="F331" s="25" t="str">
        <f t="array" ref="F331">IF(ISNA(INDEX(POINTYEARS,MATCH(0,COUNTIF($F$8:F330,POINTYEARS),0))),"",INDEX(POINTYEARS,MATCH(0,COUNTIF($F$8:F330,POINTYEARS),0)))</f>
        <v/>
      </c>
      <c r="G331" t="str">
        <f t="shared" si="15"/>
        <v/>
      </c>
    </row>
    <row r="332" spans="1:7" x14ac:dyDescent="0.25">
      <c r="A332" s="45"/>
      <c r="B332" s="40"/>
      <c r="C332" s="46"/>
      <c r="D332" s="42"/>
      <c r="E332" s="25" t="str">
        <f t="shared" si="16"/>
        <v/>
      </c>
      <c r="F332" s="25" t="str">
        <f t="array" ref="F332">IF(ISNA(INDEX(POINTYEARS,MATCH(0,COUNTIF($F$8:F331,POINTYEARS),0))),"",INDEX(POINTYEARS,MATCH(0,COUNTIF($F$8:F331,POINTYEARS),0)))</f>
        <v/>
      </c>
      <c r="G332" t="str">
        <f t="shared" si="15"/>
        <v/>
      </c>
    </row>
    <row r="333" spans="1:7" x14ac:dyDescent="0.25">
      <c r="A333" s="45"/>
      <c r="B333" s="40"/>
      <c r="C333" s="46"/>
      <c r="D333" s="42"/>
      <c r="E333" s="25" t="str">
        <f t="shared" si="16"/>
        <v/>
      </c>
      <c r="F333" s="25" t="str">
        <f t="array" ref="F333">IF(ISNA(INDEX(POINTYEARS,MATCH(0,COUNTIF($F$8:F332,POINTYEARS),0))),"",INDEX(POINTYEARS,MATCH(0,COUNTIF($F$8:F332,POINTYEARS),0)))</f>
        <v/>
      </c>
      <c r="G333" t="str">
        <f t="shared" si="15"/>
        <v/>
      </c>
    </row>
    <row r="334" spans="1:7" x14ac:dyDescent="0.25">
      <c r="A334" s="45"/>
      <c r="B334" s="40"/>
      <c r="C334" s="46"/>
      <c r="D334" s="42"/>
      <c r="E334" s="25" t="str">
        <f t="shared" si="16"/>
        <v/>
      </c>
      <c r="F334" s="25" t="str">
        <f t="array" ref="F334">IF(ISNA(INDEX(POINTYEARS,MATCH(0,COUNTIF($F$8:F333,POINTYEARS),0))),"",INDEX(POINTYEARS,MATCH(0,COUNTIF($F$8:F333,POINTYEARS),0)))</f>
        <v/>
      </c>
      <c r="G334" t="str">
        <f t="shared" si="15"/>
        <v/>
      </c>
    </row>
    <row r="335" spans="1:7" x14ac:dyDescent="0.25">
      <c r="A335" s="45"/>
      <c r="B335" s="40"/>
      <c r="C335" s="46"/>
      <c r="D335" s="42"/>
      <c r="E335" s="25" t="str">
        <f t="shared" si="16"/>
        <v/>
      </c>
      <c r="F335" s="25" t="str">
        <f t="array" ref="F335">IF(ISNA(INDEX(POINTYEARS,MATCH(0,COUNTIF($F$8:F334,POINTYEARS),0))),"",INDEX(POINTYEARS,MATCH(0,COUNTIF($F$8:F334,POINTYEARS),0)))</f>
        <v/>
      </c>
      <c r="G335" t="str">
        <f t="shared" si="15"/>
        <v/>
      </c>
    </row>
    <row r="336" spans="1:7" x14ac:dyDescent="0.25">
      <c r="A336" s="45"/>
      <c r="B336" s="40"/>
      <c r="C336" s="46"/>
      <c r="D336" s="42"/>
      <c r="E336" s="25" t="str">
        <f t="shared" si="16"/>
        <v/>
      </c>
      <c r="F336" s="25" t="str">
        <f t="array" ref="F336">IF(ISNA(INDEX(POINTYEARS,MATCH(0,COUNTIF($F$8:F335,POINTYEARS),0))),"",INDEX(POINTYEARS,MATCH(0,COUNTIF($F$8:F335,POINTYEARS),0)))</f>
        <v/>
      </c>
      <c r="G336" t="str">
        <f t="shared" si="15"/>
        <v/>
      </c>
    </row>
    <row r="337" spans="1:7" x14ac:dyDescent="0.25">
      <c r="A337" s="45"/>
      <c r="B337" s="40"/>
      <c r="C337" s="46"/>
      <c r="D337" s="42"/>
      <c r="E337" s="25" t="str">
        <f t="shared" si="16"/>
        <v/>
      </c>
      <c r="F337" s="25" t="str">
        <f t="array" ref="F337">IF(ISNA(INDEX(POINTYEARS,MATCH(0,COUNTIF($F$8:F336,POINTYEARS),0))),"",INDEX(POINTYEARS,MATCH(0,COUNTIF($F$8:F336,POINTYEARS),0)))</f>
        <v/>
      </c>
      <c r="G337" t="str">
        <f t="shared" si="15"/>
        <v/>
      </c>
    </row>
    <row r="338" spans="1:7" x14ac:dyDescent="0.25">
      <c r="A338" s="45"/>
      <c r="B338" s="40"/>
      <c r="C338" s="46"/>
      <c r="D338" s="42"/>
      <c r="E338" s="25" t="str">
        <f t="shared" si="16"/>
        <v/>
      </c>
      <c r="F338" s="25" t="str">
        <f t="array" ref="F338">IF(ISNA(INDEX(POINTYEARS,MATCH(0,COUNTIF($F$8:F337,POINTYEARS),0))),"",INDEX(POINTYEARS,MATCH(0,COUNTIF($F$8:F337,POINTYEARS),0)))</f>
        <v/>
      </c>
      <c r="G338" t="str">
        <f t="shared" si="15"/>
        <v/>
      </c>
    </row>
    <row r="339" spans="1:7" x14ac:dyDescent="0.25">
      <c r="A339" s="45"/>
      <c r="B339" s="40"/>
      <c r="C339" s="46"/>
      <c r="D339" s="42"/>
      <c r="E339" s="25" t="str">
        <f t="shared" si="16"/>
        <v/>
      </c>
      <c r="F339" s="25" t="str">
        <f t="array" ref="F339">IF(ISNA(INDEX(POINTYEARS,MATCH(0,COUNTIF($F$8:F338,POINTYEARS),0))),"",INDEX(POINTYEARS,MATCH(0,COUNTIF($F$8:F338,POINTYEARS),0)))</f>
        <v/>
      </c>
      <c r="G339" t="str">
        <f t="shared" si="15"/>
        <v/>
      </c>
    </row>
    <row r="340" spans="1:7" x14ac:dyDescent="0.25">
      <c r="A340" s="45"/>
      <c r="B340" s="40"/>
      <c r="C340" s="46"/>
      <c r="D340" s="42"/>
      <c r="E340" s="25" t="str">
        <f t="shared" si="16"/>
        <v/>
      </c>
      <c r="F340" s="25" t="str">
        <f t="array" ref="F340">IF(ISNA(INDEX(POINTYEARS,MATCH(0,COUNTIF($F$8:F339,POINTYEARS),0))),"",INDEX(POINTYEARS,MATCH(0,COUNTIF($F$8:F339,POINTYEARS),0)))</f>
        <v/>
      </c>
      <c r="G340" t="str">
        <f t="shared" si="15"/>
        <v/>
      </c>
    </row>
    <row r="341" spans="1:7" x14ac:dyDescent="0.25">
      <c r="A341" s="45"/>
      <c r="B341" s="40"/>
      <c r="C341" s="46"/>
      <c r="D341" s="42"/>
      <c r="E341" s="25" t="str">
        <f t="shared" si="16"/>
        <v/>
      </c>
      <c r="F341" s="25" t="str">
        <f t="array" ref="F341">IF(ISNA(INDEX(POINTYEARS,MATCH(0,COUNTIF($F$8:F340,POINTYEARS),0))),"",INDEX(POINTYEARS,MATCH(0,COUNTIF($F$8:F340,POINTYEARS),0)))</f>
        <v/>
      </c>
      <c r="G341" t="str">
        <f t="shared" si="15"/>
        <v/>
      </c>
    </row>
    <row r="342" spans="1:7" x14ac:dyDescent="0.25">
      <c r="A342" s="45"/>
      <c r="B342" s="40"/>
      <c r="C342" s="46"/>
      <c r="D342" s="42"/>
      <c r="E342" s="25" t="str">
        <f t="shared" si="16"/>
        <v/>
      </c>
      <c r="F342" s="25" t="str">
        <f t="array" ref="F342">IF(ISNA(INDEX(POINTYEARS,MATCH(0,COUNTIF($F$8:F341,POINTYEARS),0))),"",INDEX(POINTYEARS,MATCH(0,COUNTIF($F$8:F341,POINTYEARS),0)))</f>
        <v/>
      </c>
      <c r="G342" t="str">
        <f t="shared" si="15"/>
        <v/>
      </c>
    </row>
    <row r="343" spans="1:7" x14ac:dyDescent="0.25">
      <c r="A343" s="45"/>
      <c r="B343" s="40"/>
      <c r="C343" s="46"/>
      <c r="D343" s="42"/>
      <c r="E343" s="25" t="str">
        <f t="shared" si="16"/>
        <v/>
      </c>
      <c r="F343" s="25" t="str">
        <f t="array" ref="F343">IF(ISNA(INDEX(POINTYEARS,MATCH(0,COUNTIF($F$8:F342,POINTYEARS),0))),"",INDEX(POINTYEARS,MATCH(0,COUNTIF($F$8:F342,POINTYEARS),0)))</f>
        <v/>
      </c>
      <c r="G343" t="str">
        <f t="shared" si="15"/>
        <v/>
      </c>
    </row>
    <row r="344" spans="1:7" x14ac:dyDescent="0.25">
      <c r="A344" s="45"/>
      <c r="B344" s="40"/>
      <c r="C344" s="46"/>
      <c r="D344" s="42"/>
      <c r="E344" s="25" t="str">
        <f t="shared" si="16"/>
        <v/>
      </c>
      <c r="F344" s="25" t="str">
        <f t="array" ref="F344">IF(ISNA(INDEX(POINTYEARS,MATCH(0,COUNTIF($F$8:F343,POINTYEARS),0))),"",INDEX(POINTYEARS,MATCH(0,COUNTIF($F$8:F343,POINTYEARS),0)))</f>
        <v/>
      </c>
      <c r="G344" t="str">
        <f t="shared" si="15"/>
        <v/>
      </c>
    </row>
    <row r="345" spans="1:7" x14ac:dyDescent="0.25">
      <c r="A345" s="45"/>
      <c r="B345" s="40"/>
      <c r="C345" s="46"/>
      <c r="D345" s="42"/>
      <c r="E345" s="25" t="str">
        <f t="shared" si="16"/>
        <v/>
      </c>
      <c r="F345" s="25" t="str">
        <f t="array" ref="F345">IF(ISNA(INDEX(POINTYEARS,MATCH(0,COUNTIF($F$8:F344,POINTYEARS),0))),"",INDEX(POINTYEARS,MATCH(0,COUNTIF($F$8:F344,POINTYEARS),0)))</f>
        <v/>
      </c>
      <c r="G345" t="str">
        <f t="shared" si="15"/>
        <v/>
      </c>
    </row>
    <row r="346" spans="1:7" x14ac:dyDescent="0.25">
      <c r="A346" s="45"/>
      <c r="B346" s="40"/>
      <c r="C346" s="46"/>
      <c r="D346" s="42"/>
      <c r="E346" s="25" t="str">
        <f t="shared" si="16"/>
        <v/>
      </c>
      <c r="F346" s="25" t="str">
        <f t="array" ref="F346">IF(ISNA(INDEX(POINTYEARS,MATCH(0,COUNTIF($F$8:F345,POINTYEARS),0))),"",INDEX(POINTYEARS,MATCH(0,COUNTIF($F$8:F345,POINTYEARS),0)))</f>
        <v/>
      </c>
      <c r="G346" t="str">
        <f t="shared" si="15"/>
        <v/>
      </c>
    </row>
    <row r="347" spans="1:7" x14ac:dyDescent="0.25">
      <c r="A347" s="45"/>
      <c r="B347" s="40"/>
      <c r="C347" s="46"/>
      <c r="D347" s="42"/>
      <c r="E347" s="25" t="str">
        <f t="shared" si="16"/>
        <v/>
      </c>
      <c r="F347" s="25" t="str">
        <f t="array" ref="F347">IF(ISNA(INDEX(POINTYEARS,MATCH(0,COUNTIF($F$8:F346,POINTYEARS),0))),"",INDEX(POINTYEARS,MATCH(0,COUNTIF($F$8:F346,POINTYEARS),0)))</f>
        <v/>
      </c>
      <c r="G347" t="str">
        <f t="shared" si="15"/>
        <v/>
      </c>
    </row>
    <row r="348" spans="1:7" x14ac:dyDescent="0.25">
      <c r="A348" s="45"/>
      <c r="B348" s="40"/>
      <c r="C348" s="46"/>
      <c r="D348" s="42"/>
      <c r="E348" s="25" t="str">
        <f t="shared" si="16"/>
        <v/>
      </c>
      <c r="F348" s="25" t="str">
        <f t="array" ref="F348">IF(ISNA(INDEX(POINTYEARS,MATCH(0,COUNTIF($F$8:F347,POINTYEARS),0))),"",INDEX(POINTYEARS,MATCH(0,COUNTIF($F$8:F347,POINTYEARS),0)))</f>
        <v/>
      </c>
      <c r="G348" t="str">
        <f t="shared" si="15"/>
        <v/>
      </c>
    </row>
    <row r="349" spans="1:7" x14ac:dyDescent="0.25">
      <c r="A349" s="45"/>
      <c r="B349" s="40"/>
      <c r="C349" s="46"/>
      <c r="D349" s="42"/>
      <c r="E349" s="25" t="str">
        <f t="shared" si="16"/>
        <v/>
      </c>
      <c r="F349" s="25" t="str">
        <f t="array" ref="F349">IF(ISNA(INDEX(POINTYEARS,MATCH(0,COUNTIF($F$8:F348,POINTYEARS),0))),"",INDEX(POINTYEARS,MATCH(0,COUNTIF($F$8:F348,POINTYEARS),0)))</f>
        <v/>
      </c>
      <c r="G349" t="str">
        <f t="shared" si="15"/>
        <v/>
      </c>
    </row>
    <row r="350" spans="1:7" x14ac:dyDescent="0.25">
      <c r="A350" s="45"/>
      <c r="B350" s="40"/>
      <c r="C350" s="46"/>
      <c r="D350" s="42"/>
      <c r="E350" s="25" t="str">
        <f t="shared" si="16"/>
        <v/>
      </c>
      <c r="F350" s="25" t="str">
        <f t="array" ref="F350">IF(ISNA(INDEX(POINTYEARS,MATCH(0,COUNTIF($F$8:F349,POINTYEARS),0))),"",INDEX(POINTYEARS,MATCH(0,COUNTIF($F$8:F349,POINTYEARS),0)))</f>
        <v/>
      </c>
      <c r="G350" t="str">
        <f t="shared" si="15"/>
        <v/>
      </c>
    </row>
    <row r="351" spans="1:7" x14ac:dyDescent="0.25">
      <c r="A351" s="45"/>
      <c r="B351" s="40"/>
      <c r="C351" s="46"/>
      <c r="D351" s="42"/>
      <c r="E351" s="25" t="str">
        <f t="shared" si="16"/>
        <v/>
      </c>
      <c r="F351" s="25" t="str">
        <f t="array" ref="F351">IF(ISNA(INDEX(POINTYEARS,MATCH(0,COUNTIF($F$8:F350,POINTYEARS),0))),"",INDEX(POINTYEARS,MATCH(0,COUNTIF($F$8:F350,POINTYEARS),0)))</f>
        <v/>
      </c>
      <c r="G351" t="str">
        <f t="shared" si="15"/>
        <v/>
      </c>
    </row>
    <row r="352" spans="1:7" x14ac:dyDescent="0.25">
      <c r="A352" s="45"/>
      <c r="B352" s="40"/>
      <c r="C352" s="46"/>
      <c r="D352" s="42"/>
      <c r="E352" s="25" t="str">
        <f t="shared" si="16"/>
        <v/>
      </c>
      <c r="F352" s="25" t="str">
        <f t="array" ref="F352">IF(ISNA(INDEX(POINTYEARS,MATCH(0,COUNTIF($F$8:F351,POINTYEARS),0))),"",INDEX(POINTYEARS,MATCH(0,COUNTIF($F$8:F351,POINTYEARS),0)))</f>
        <v/>
      </c>
      <c r="G352" t="str">
        <f t="shared" si="15"/>
        <v/>
      </c>
    </row>
    <row r="353" spans="1:7" x14ac:dyDescent="0.25">
      <c r="A353" s="45"/>
      <c r="B353" s="40"/>
      <c r="C353" s="46"/>
      <c r="D353" s="42"/>
      <c r="E353" s="25" t="str">
        <f t="shared" si="16"/>
        <v/>
      </c>
      <c r="F353" s="25" t="str">
        <f t="array" ref="F353">IF(ISNA(INDEX(POINTYEARS,MATCH(0,COUNTIF($F$8:F352,POINTYEARS),0))),"",INDEX(POINTYEARS,MATCH(0,COUNTIF($F$8:F352,POINTYEARS),0)))</f>
        <v/>
      </c>
      <c r="G353" t="str">
        <f t="shared" si="15"/>
        <v/>
      </c>
    </row>
    <row r="354" spans="1:7" x14ac:dyDescent="0.25">
      <c r="A354" s="45"/>
      <c r="B354" s="40"/>
      <c r="C354" s="46"/>
      <c r="D354" s="42"/>
      <c r="E354" s="25" t="str">
        <f t="shared" si="16"/>
        <v/>
      </c>
      <c r="F354" s="25" t="str">
        <f t="array" ref="F354">IF(ISNA(INDEX(POINTYEARS,MATCH(0,COUNTIF($F$8:F353,POINTYEARS),0))),"",INDEX(POINTYEARS,MATCH(0,COUNTIF($F$8:F353,POINTYEARS),0)))</f>
        <v/>
      </c>
      <c r="G354" t="str">
        <f t="shared" si="15"/>
        <v/>
      </c>
    </row>
    <row r="355" spans="1:7" x14ac:dyDescent="0.25">
      <c r="A355" s="45"/>
      <c r="B355" s="40"/>
      <c r="C355" s="46"/>
      <c r="D355" s="42"/>
      <c r="E355" s="25" t="str">
        <f t="shared" si="16"/>
        <v/>
      </c>
      <c r="F355" s="25" t="str">
        <f t="array" ref="F355">IF(ISNA(INDEX(POINTYEARS,MATCH(0,COUNTIF($F$8:F354,POINTYEARS),0))),"",INDEX(POINTYEARS,MATCH(0,COUNTIF($F$8:F354,POINTYEARS),0)))</f>
        <v/>
      </c>
      <c r="G355" t="str">
        <f t="shared" si="15"/>
        <v/>
      </c>
    </row>
    <row r="356" spans="1:7" x14ac:dyDescent="0.25">
      <c r="A356" s="45"/>
      <c r="B356" s="40"/>
      <c r="C356" s="46"/>
      <c r="D356" s="42"/>
      <c r="E356" s="25" t="str">
        <f t="shared" si="16"/>
        <v/>
      </c>
      <c r="F356" s="25" t="str">
        <f t="array" ref="F356">IF(ISNA(INDEX(POINTYEARS,MATCH(0,COUNTIF($F$8:F355,POINTYEARS),0))),"",INDEX(POINTYEARS,MATCH(0,COUNTIF($F$8:F355,POINTYEARS),0)))</f>
        <v/>
      </c>
      <c r="G356" t="str">
        <f t="shared" si="15"/>
        <v/>
      </c>
    </row>
    <row r="357" spans="1:7" x14ac:dyDescent="0.25">
      <c r="A357" s="45"/>
      <c r="B357" s="40"/>
      <c r="C357" s="46"/>
      <c r="D357" s="42"/>
      <c r="E357" s="25" t="str">
        <f t="shared" si="16"/>
        <v/>
      </c>
      <c r="F357" s="25" t="str">
        <f t="array" ref="F357">IF(ISNA(INDEX(POINTYEARS,MATCH(0,COUNTIF($F$8:F356,POINTYEARS),0))),"",INDEX(POINTYEARS,MATCH(0,COUNTIF($F$8:F356,POINTYEARS),0)))</f>
        <v/>
      </c>
      <c r="G357" t="str">
        <f t="shared" si="15"/>
        <v/>
      </c>
    </row>
    <row r="358" spans="1:7" x14ac:dyDescent="0.25">
      <c r="A358" s="45"/>
      <c r="B358" s="40"/>
      <c r="C358" s="46"/>
      <c r="D358" s="42"/>
      <c r="E358" s="25" t="str">
        <f t="shared" si="16"/>
        <v/>
      </c>
      <c r="F358" s="25" t="str">
        <f t="array" ref="F358">IF(ISNA(INDEX(POINTYEARS,MATCH(0,COUNTIF($F$8:F357,POINTYEARS),0))),"",INDEX(POINTYEARS,MATCH(0,COUNTIF($F$8:F357,POINTYEARS),0)))</f>
        <v/>
      </c>
      <c r="G358" t="str">
        <f t="shared" si="15"/>
        <v/>
      </c>
    </row>
    <row r="359" spans="1:7" x14ac:dyDescent="0.25">
      <c r="A359" s="45"/>
      <c r="B359" s="40"/>
      <c r="C359" s="46"/>
      <c r="D359" s="42"/>
      <c r="E359" s="25" t="str">
        <f t="shared" si="16"/>
        <v/>
      </c>
      <c r="F359" s="25" t="str">
        <f t="array" ref="F359">IF(ISNA(INDEX(POINTYEARS,MATCH(0,COUNTIF($F$8:F358,POINTYEARS),0))),"",INDEX(POINTYEARS,MATCH(0,COUNTIF($F$8:F358,POINTYEARS),0)))</f>
        <v/>
      </c>
      <c r="G359" t="str">
        <f t="shared" si="15"/>
        <v/>
      </c>
    </row>
    <row r="360" spans="1:7" x14ac:dyDescent="0.25">
      <c r="A360" s="45"/>
      <c r="B360" s="40"/>
      <c r="C360" s="46"/>
      <c r="D360" s="42"/>
      <c r="E360" s="25" t="str">
        <f t="shared" si="16"/>
        <v/>
      </c>
      <c r="F360" s="25" t="str">
        <f t="array" ref="F360">IF(ISNA(INDEX(POINTYEARS,MATCH(0,COUNTIF($F$8:F359,POINTYEARS),0))),"",INDEX(POINTYEARS,MATCH(0,COUNTIF($F$8:F359,POINTYEARS),0)))</f>
        <v/>
      </c>
      <c r="G360" t="str">
        <f t="shared" si="15"/>
        <v/>
      </c>
    </row>
    <row r="361" spans="1:7" x14ac:dyDescent="0.25">
      <c r="A361" s="45"/>
      <c r="B361" s="40"/>
      <c r="C361" s="46"/>
      <c r="D361" s="42"/>
      <c r="E361" s="25" t="str">
        <f t="shared" si="16"/>
        <v/>
      </c>
      <c r="F361" s="25" t="str">
        <f t="array" ref="F361">IF(ISNA(INDEX(POINTYEARS,MATCH(0,COUNTIF($F$8:F360,POINTYEARS),0))),"",INDEX(POINTYEARS,MATCH(0,COUNTIF($F$8:F360,POINTYEARS),0)))</f>
        <v/>
      </c>
      <c r="G361" t="str">
        <f t="shared" ref="G361:G424" si="17">IF(AND(C361&gt;0,A361=""),"Please enter a valid date.","")</f>
        <v/>
      </c>
    </row>
    <row r="362" spans="1:7" x14ac:dyDescent="0.25">
      <c r="A362" s="45"/>
      <c r="B362" s="40"/>
      <c r="C362" s="46"/>
      <c r="D362" s="42"/>
      <c r="E362" s="25" t="str">
        <f t="shared" si="16"/>
        <v/>
      </c>
      <c r="F362" s="25" t="str">
        <f t="array" ref="F362">IF(ISNA(INDEX(POINTYEARS,MATCH(0,COUNTIF($F$8:F361,POINTYEARS),0))),"",INDEX(POINTYEARS,MATCH(0,COUNTIF($F$8:F361,POINTYEARS),0)))</f>
        <v/>
      </c>
      <c r="G362" t="str">
        <f t="shared" si="17"/>
        <v/>
      </c>
    </row>
    <row r="363" spans="1:7" x14ac:dyDescent="0.25">
      <c r="A363" s="45"/>
      <c r="B363" s="40"/>
      <c r="C363" s="46"/>
      <c r="D363" s="42"/>
      <c r="E363" s="25" t="str">
        <f t="shared" si="16"/>
        <v/>
      </c>
      <c r="F363" s="25" t="str">
        <f t="array" ref="F363">IF(ISNA(INDEX(POINTYEARS,MATCH(0,COUNTIF($F$8:F362,POINTYEARS),0))),"",INDEX(POINTYEARS,MATCH(0,COUNTIF($F$8:F362,POINTYEARS),0)))</f>
        <v/>
      </c>
      <c r="G363" t="str">
        <f t="shared" si="17"/>
        <v/>
      </c>
    </row>
    <row r="364" spans="1:7" x14ac:dyDescent="0.25">
      <c r="A364" s="45"/>
      <c r="B364" s="40"/>
      <c r="C364" s="46"/>
      <c r="D364" s="42"/>
      <c r="E364" s="25" t="str">
        <f t="shared" si="16"/>
        <v/>
      </c>
      <c r="F364" s="25" t="str">
        <f t="array" ref="F364">IF(ISNA(INDEX(POINTYEARS,MATCH(0,COUNTIF($F$8:F363,POINTYEARS),0))),"",INDEX(POINTYEARS,MATCH(0,COUNTIF($F$8:F363,POINTYEARS),0)))</f>
        <v/>
      </c>
      <c r="G364" t="str">
        <f t="shared" si="17"/>
        <v/>
      </c>
    </row>
    <row r="365" spans="1:7" x14ac:dyDescent="0.25">
      <c r="A365" s="45"/>
      <c r="B365" s="40"/>
      <c r="C365" s="46"/>
      <c r="D365" s="42"/>
      <c r="E365" s="25" t="str">
        <f t="shared" si="16"/>
        <v/>
      </c>
      <c r="F365" s="25" t="str">
        <f t="array" ref="F365">IF(ISNA(INDEX(POINTYEARS,MATCH(0,COUNTIF($F$8:F364,POINTYEARS),0))),"",INDEX(POINTYEARS,MATCH(0,COUNTIF($F$8:F364,POINTYEARS),0)))</f>
        <v/>
      </c>
      <c r="G365" t="str">
        <f t="shared" si="17"/>
        <v/>
      </c>
    </row>
    <row r="366" spans="1:7" x14ac:dyDescent="0.25">
      <c r="A366" s="45"/>
      <c r="B366" s="40"/>
      <c r="C366" s="46"/>
      <c r="D366" s="42"/>
      <c r="E366" s="25" t="str">
        <f t="shared" si="16"/>
        <v/>
      </c>
      <c r="F366" s="25" t="str">
        <f t="array" ref="F366">IF(ISNA(INDEX(POINTYEARS,MATCH(0,COUNTIF($F$8:F365,POINTYEARS),0))),"",INDEX(POINTYEARS,MATCH(0,COUNTIF($F$8:F365,POINTYEARS),0)))</f>
        <v/>
      </c>
      <c r="G366" t="str">
        <f t="shared" si="17"/>
        <v/>
      </c>
    </row>
    <row r="367" spans="1:7" x14ac:dyDescent="0.25">
      <c r="A367" s="45"/>
      <c r="B367" s="40"/>
      <c r="C367" s="46"/>
      <c r="D367" s="42"/>
      <c r="E367" s="25" t="str">
        <f t="shared" si="16"/>
        <v/>
      </c>
      <c r="F367" s="25" t="str">
        <f t="array" ref="F367">IF(ISNA(INDEX(POINTYEARS,MATCH(0,COUNTIF($F$8:F366,POINTYEARS),0))),"",INDEX(POINTYEARS,MATCH(0,COUNTIF($F$8:F366,POINTYEARS),0)))</f>
        <v/>
      </c>
      <c r="G367" t="str">
        <f t="shared" si="17"/>
        <v/>
      </c>
    </row>
    <row r="368" spans="1:7" x14ac:dyDescent="0.25">
      <c r="A368" s="45"/>
      <c r="B368" s="40"/>
      <c r="C368" s="46"/>
      <c r="D368" s="42"/>
      <c r="E368" s="25" t="str">
        <f t="shared" si="16"/>
        <v/>
      </c>
      <c r="F368" s="25" t="str">
        <f t="array" ref="F368">IF(ISNA(INDEX(POINTYEARS,MATCH(0,COUNTIF($F$8:F367,POINTYEARS),0))),"",INDEX(POINTYEARS,MATCH(0,COUNTIF($F$8:F367,POINTYEARS),0)))</f>
        <v/>
      </c>
      <c r="G368" t="str">
        <f t="shared" si="17"/>
        <v/>
      </c>
    </row>
    <row r="369" spans="1:7" x14ac:dyDescent="0.25">
      <c r="A369" s="45"/>
      <c r="B369" s="40"/>
      <c r="C369" s="46"/>
      <c r="D369" s="42"/>
      <c r="E369" s="25" t="str">
        <f t="shared" si="16"/>
        <v/>
      </c>
      <c r="F369" s="25" t="str">
        <f t="array" ref="F369">IF(ISNA(INDEX(POINTYEARS,MATCH(0,COUNTIF($F$8:F368,POINTYEARS),0))),"",INDEX(POINTYEARS,MATCH(0,COUNTIF($F$8:F368,POINTYEARS),0)))</f>
        <v/>
      </c>
      <c r="G369" t="str">
        <f t="shared" si="17"/>
        <v/>
      </c>
    </row>
    <row r="370" spans="1:7" x14ac:dyDescent="0.25">
      <c r="A370" s="45"/>
      <c r="B370" s="40"/>
      <c r="C370" s="46"/>
      <c r="D370" s="42"/>
      <c r="E370" s="25" t="str">
        <f t="shared" si="16"/>
        <v/>
      </c>
      <c r="F370" s="25" t="str">
        <f t="array" ref="F370">IF(ISNA(INDEX(POINTYEARS,MATCH(0,COUNTIF($F$8:F369,POINTYEARS),0))),"",INDEX(POINTYEARS,MATCH(0,COUNTIF($F$8:F369,POINTYEARS),0)))</f>
        <v/>
      </c>
      <c r="G370" t="str">
        <f t="shared" si="17"/>
        <v/>
      </c>
    </row>
    <row r="371" spans="1:7" x14ac:dyDescent="0.25">
      <c r="A371" s="45"/>
      <c r="B371" s="40"/>
      <c r="C371" s="46"/>
      <c r="D371" s="42"/>
      <c r="E371" s="25" t="str">
        <f t="shared" si="16"/>
        <v/>
      </c>
      <c r="F371" s="25" t="str">
        <f t="array" ref="F371">IF(ISNA(INDEX(POINTYEARS,MATCH(0,COUNTIF($F$8:F370,POINTYEARS),0))),"",INDEX(POINTYEARS,MATCH(0,COUNTIF($F$8:F370,POINTYEARS),0)))</f>
        <v/>
      </c>
      <c r="G371" t="str">
        <f t="shared" si="17"/>
        <v/>
      </c>
    </row>
    <row r="372" spans="1:7" x14ac:dyDescent="0.25">
      <c r="A372" s="45"/>
      <c r="B372" s="40"/>
      <c r="C372" s="46"/>
      <c r="D372" s="42"/>
      <c r="E372" s="25" t="str">
        <f t="shared" si="16"/>
        <v/>
      </c>
      <c r="F372" s="25" t="str">
        <f t="array" ref="F372">IF(ISNA(INDEX(POINTYEARS,MATCH(0,COUNTIF($F$8:F371,POINTYEARS),0))),"",INDEX(POINTYEARS,MATCH(0,COUNTIF($F$8:F371,POINTYEARS),0)))</f>
        <v/>
      </c>
      <c r="G372" t="str">
        <f t="shared" si="17"/>
        <v/>
      </c>
    </row>
    <row r="373" spans="1:7" x14ac:dyDescent="0.25">
      <c r="A373" s="45"/>
      <c r="B373" s="40"/>
      <c r="C373" s="46"/>
      <c r="D373" s="42"/>
      <c r="E373" s="25" t="str">
        <f t="shared" si="16"/>
        <v/>
      </c>
      <c r="F373" s="25" t="str">
        <f t="array" ref="F373">IF(ISNA(INDEX(POINTYEARS,MATCH(0,COUNTIF($F$8:F372,POINTYEARS),0))),"",INDEX(POINTYEARS,MATCH(0,COUNTIF($F$8:F372,POINTYEARS),0)))</f>
        <v/>
      </c>
      <c r="G373" t="str">
        <f t="shared" si="17"/>
        <v/>
      </c>
    </row>
    <row r="374" spans="1:7" x14ac:dyDescent="0.25">
      <c r="A374" s="45"/>
      <c r="B374" s="40"/>
      <c r="C374" s="46"/>
      <c r="D374" s="42"/>
      <c r="E374" s="25" t="str">
        <f t="shared" si="16"/>
        <v/>
      </c>
      <c r="F374" s="25" t="str">
        <f t="array" ref="F374">IF(ISNA(INDEX(POINTYEARS,MATCH(0,COUNTIF($F$8:F373,POINTYEARS),0))),"",INDEX(POINTYEARS,MATCH(0,COUNTIF($F$8:F373,POINTYEARS),0)))</f>
        <v/>
      </c>
      <c r="G374" t="str">
        <f t="shared" si="17"/>
        <v/>
      </c>
    </row>
    <row r="375" spans="1:7" x14ac:dyDescent="0.25">
      <c r="A375" s="45"/>
      <c r="B375" s="40"/>
      <c r="C375" s="46"/>
      <c r="D375" s="42"/>
      <c r="E375" s="25" t="str">
        <f t="shared" si="16"/>
        <v/>
      </c>
      <c r="F375" s="25" t="str">
        <f t="array" ref="F375">IF(ISNA(INDEX(POINTYEARS,MATCH(0,COUNTIF($F$8:F374,POINTYEARS),0))),"",INDEX(POINTYEARS,MATCH(0,COUNTIF($F$8:F374,POINTYEARS),0)))</f>
        <v/>
      </c>
      <c r="G375" t="str">
        <f t="shared" si="17"/>
        <v/>
      </c>
    </row>
    <row r="376" spans="1:7" x14ac:dyDescent="0.25">
      <c r="A376" s="45"/>
      <c r="B376" s="40"/>
      <c r="C376" s="46"/>
      <c r="D376" s="42"/>
      <c r="E376" s="25" t="str">
        <f t="shared" si="16"/>
        <v/>
      </c>
      <c r="F376" s="25" t="str">
        <f t="array" ref="F376">IF(ISNA(INDEX(POINTYEARS,MATCH(0,COUNTIF($F$8:F375,POINTYEARS),0))),"",INDEX(POINTYEARS,MATCH(0,COUNTIF($F$8:F375,POINTYEARS),0)))</f>
        <v/>
      </c>
      <c r="G376" t="str">
        <f t="shared" si="17"/>
        <v/>
      </c>
    </row>
    <row r="377" spans="1:7" x14ac:dyDescent="0.25">
      <c r="A377" s="45"/>
      <c r="B377" s="40"/>
      <c r="C377" s="46"/>
      <c r="D377" s="42"/>
      <c r="E377" s="25" t="str">
        <f t="shared" si="16"/>
        <v/>
      </c>
      <c r="F377" s="25" t="str">
        <f t="array" ref="F377">IF(ISNA(INDEX(POINTYEARS,MATCH(0,COUNTIF($F$8:F376,POINTYEARS),0))),"",INDEX(POINTYEARS,MATCH(0,COUNTIF($F$8:F376,POINTYEARS),0)))</f>
        <v/>
      </c>
      <c r="G377" t="str">
        <f t="shared" si="17"/>
        <v/>
      </c>
    </row>
    <row r="378" spans="1:7" x14ac:dyDescent="0.25">
      <c r="A378" s="45"/>
      <c r="B378" s="40"/>
      <c r="C378" s="46"/>
      <c r="D378" s="42"/>
      <c r="E378" s="25" t="str">
        <f t="shared" ref="E378:E441" si="18">IF(A378&gt;0,YEAR(A378),"")</f>
        <v/>
      </c>
      <c r="F378" s="25" t="str">
        <f t="array" ref="F378">IF(ISNA(INDEX(POINTYEARS,MATCH(0,COUNTIF($F$8:F377,POINTYEARS),0))),"",INDEX(POINTYEARS,MATCH(0,COUNTIF($F$8:F377,POINTYEARS),0)))</f>
        <v/>
      </c>
      <c r="G378" t="str">
        <f t="shared" si="17"/>
        <v/>
      </c>
    </row>
    <row r="379" spans="1:7" x14ac:dyDescent="0.25">
      <c r="A379" s="45"/>
      <c r="B379" s="40"/>
      <c r="C379" s="46"/>
      <c r="D379" s="42"/>
      <c r="E379" s="25" t="str">
        <f t="shared" si="18"/>
        <v/>
      </c>
      <c r="F379" s="25" t="str">
        <f t="array" ref="F379">IF(ISNA(INDEX(POINTYEARS,MATCH(0,COUNTIF($F$8:F378,POINTYEARS),0))),"",INDEX(POINTYEARS,MATCH(0,COUNTIF($F$8:F378,POINTYEARS),0)))</f>
        <v/>
      </c>
      <c r="G379" t="str">
        <f t="shared" si="17"/>
        <v/>
      </c>
    </row>
    <row r="380" spans="1:7" x14ac:dyDescent="0.25">
      <c r="A380" s="45"/>
      <c r="B380" s="40"/>
      <c r="C380" s="46"/>
      <c r="D380" s="42"/>
      <c r="E380" s="25" t="str">
        <f t="shared" si="18"/>
        <v/>
      </c>
      <c r="F380" s="25" t="str">
        <f t="array" ref="F380">IF(ISNA(INDEX(POINTYEARS,MATCH(0,COUNTIF($F$8:F379,POINTYEARS),0))),"",INDEX(POINTYEARS,MATCH(0,COUNTIF($F$8:F379,POINTYEARS),0)))</f>
        <v/>
      </c>
      <c r="G380" t="str">
        <f t="shared" si="17"/>
        <v/>
      </c>
    </row>
    <row r="381" spans="1:7" x14ac:dyDescent="0.25">
      <c r="A381" s="45"/>
      <c r="B381" s="40"/>
      <c r="C381" s="46"/>
      <c r="D381" s="42"/>
      <c r="E381" s="25" t="str">
        <f t="shared" si="18"/>
        <v/>
      </c>
      <c r="F381" s="25" t="str">
        <f t="array" ref="F381">IF(ISNA(INDEX(POINTYEARS,MATCH(0,COUNTIF($F$8:F380,POINTYEARS),0))),"",INDEX(POINTYEARS,MATCH(0,COUNTIF($F$8:F380,POINTYEARS),0)))</f>
        <v/>
      </c>
      <c r="G381" t="str">
        <f t="shared" si="17"/>
        <v/>
      </c>
    </row>
    <row r="382" spans="1:7" x14ac:dyDescent="0.25">
      <c r="A382" s="45"/>
      <c r="B382" s="40"/>
      <c r="C382" s="46"/>
      <c r="D382" s="42"/>
      <c r="E382" s="25" t="str">
        <f t="shared" si="18"/>
        <v/>
      </c>
      <c r="F382" s="25" t="str">
        <f t="array" ref="F382">IF(ISNA(INDEX(POINTYEARS,MATCH(0,COUNTIF($F$8:F381,POINTYEARS),0))),"",INDEX(POINTYEARS,MATCH(0,COUNTIF($F$8:F381,POINTYEARS),0)))</f>
        <v/>
      </c>
      <c r="G382" t="str">
        <f t="shared" si="17"/>
        <v/>
      </c>
    </row>
    <row r="383" spans="1:7" x14ac:dyDescent="0.25">
      <c r="A383" s="45"/>
      <c r="B383" s="40"/>
      <c r="C383" s="46"/>
      <c r="D383" s="42"/>
      <c r="E383" s="25" t="str">
        <f t="shared" si="18"/>
        <v/>
      </c>
      <c r="F383" s="25" t="str">
        <f t="array" ref="F383">IF(ISNA(INDEX(POINTYEARS,MATCH(0,COUNTIF($F$8:F382,POINTYEARS),0))),"",INDEX(POINTYEARS,MATCH(0,COUNTIF($F$8:F382,POINTYEARS),0)))</f>
        <v/>
      </c>
      <c r="G383" t="str">
        <f t="shared" si="17"/>
        <v/>
      </c>
    </row>
    <row r="384" spans="1:7" x14ac:dyDescent="0.25">
      <c r="A384" s="45"/>
      <c r="B384" s="40"/>
      <c r="C384" s="46"/>
      <c r="D384" s="42"/>
      <c r="E384" s="25" t="str">
        <f t="shared" si="18"/>
        <v/>
      </c>
      <c r="F384" s="25" t="str">
        <f t="array" ref="F384">IF(ISNA(INDEX(POINTYEARS,MATCH(0,COUNTIF($F$8:F383,POINTYEARS),0))),"",INDEX(POINTYEARS,MATCH(0,COUNTIF($F$8:F383,POINTYEARS),0)))</f>
        <v/>
      </c>
      <c r="G384" t="str">
        <f t="shared" si="17"/>
        <v/>
      </c>
    </row>
    <row r="385" spans="1:7" x14ac:dyDescent="0.25">
      <c r="A385" s="45"/>
      <c r="B385" s="40"/>
      <c r="C385" s="46"/>
      <c r="D385" s="42"/>
      <c r="E385" s="25" t="str">
        <f t="shared" si="18"/>
        <v/>
      </c>
      <c r="F385" s="25" t="str">
        <f t="array" ref="F385">IF(ISNA(INDEX(POINTYEARS,MATCH(0,COUNTIF($F$8:F384,POINTYEARS),0))),"",INDEX(POINTYEARS,MATCH(0,COUNTIF($F$8:F384,POINTYEARS),0)))</f>
        <v/>
      </c>
      <c r="G385" t="str">
        <f t="shared" si="17"/>
        <v/>
      </c>
    </row>
    <row r="386" spans="1:7" x14ac:dyDescent="0.25">
      <c r="A386" s="45"/>
      <c r="B386" s="40"/>
      <c r="C386" s="46"/>
      <c r="D386" s="42"/>
      <c r="E386" s="25" t="str">
        <f t="shared" si="18"/>
        <v/>
      </c>
      <c r="F386" s="25" t="str">
        <f t="array" ref="F386">IF(ISNA(INDEX(POINTYEARS,MATCH(0,COUNTIF($F$8:F385,POINTYEARS),0))),"",INDEX(POINTYEARS,MATCH(0,COUNTIF($F$8:F385,POINTYEARS),0)))</f>
        <v/>
      </c>
      <c r="G386" t="str">
        <f t="shared" si="17"/>
        <v/>
      </c>
    </row>
    <row r="387" spans="1:7" x14ac:dyDescent="0.25">
      <c r="A387" s="45"/>
      <c r="B387" s="40"/>
      <c r="C387" s="46"/>
      <c r="D387" s="42"/>
      <c r="E387" s="25" t="str">
        <f t="shared" si="18"/>
        <v/>
      </c>
      <c r="F387" s="25" t="str">
        <f t="array" ref="F387">IF(ISNA(INDEX(POINTYEARS,MATCH(0,COUNTIF($F$8:F386,POINTYEARS),0))),"",INDEX(POINTYEARS,MATCH(0,COUNTIF($F$8:F386,POINTYEARS),0)))</f>
        <v/>
      </c>
      <c r="G387" t="str">
        <f t="shared" si="17"/>
        <v/>
      </c>
    </row>
    <row r="388" spans="1:7" x14ac:dyDescent="0.25">
      <c r="A388" s="45"/>
      <c r="B388" s="40"/>
      <c r="C388" s="46"/>
      <c r="D388" s="42"/>
      <c r="E388" s="25" t="str">
        <f t="shared" si="18"/>
        <v/>
      </c>
      <c r="F388" s="25" t="str">
        <f t="array" ref="F388">IF(ISNA(INDEX(POINTYEARS,MATCH(0,COUNTIF($F$8:F387,POINTYEARS),0))),"",INDEX(POINTYEARS,MATCH(0,COUNTIF($F$8:F387,POINTYEARS),0)))</f>
        <v/>
      </c>
      <c r="G388" t="str">
        <f t="shared" si="17"/>
        <v/>
      </c>
    </row>
    <row r="389" spans="1:7" x14ac:dyDescent="0.25">
      <c r="A389" s="45"/>
      <c r="B389" s="40"/>
      <c r="C389" s="46"/>
      <c r="D389" s="42"/>
      <c r="E389" s="25" t="str">
        <f t="shared" si="18"/>
        <v/>
      </c>
      <c r="F389" s="25" t="str">
        <f t="array" ref="F389">IF(ISNA(INDEX(POINTYEARS,MATCH(0,COUNTIF($F$8:F388,POINTYEARS),0))),"",INDEX(POINTYEARS,MATCH(0,COUNTIF($F$8:F388,POINTYEARS),0)))</f>
        <v/>
      </c>
      <c r="G389" t="str">
        <f t="shared" si="17"/>
        <v/>
      </c>
    </row>
    <row r="390" spans="1:7" x14ac:dyDescent="0.25">
      <c r="A390" s="45"/>
      <c r="B390" s="40"/>
      <c r="C390" s="46"/>
      <c r="D390" s="42"/>
      <c r="E390" s="25" t="str">
        <f t="shared" si="18"/>
        <v/>
      </c>
      <c r="F390" s="25" t="str">
        <f t="array" ref="F390">IF(ISNA(INDEX(POINTYEARS,MATCH(0,COUNTIF($F$8:F389,POINTYEARS),0))),"",INDEX(POINTYEARS,MATCH(0,COUNTIF($F$8:F389,POINTYEARS),0)))</f>
        <v/>
      </c>
      <c r="G390" t="str">
        <f t="shared" si="17"/>
        <v/>
      </c>
    </row>
    <row r="391" spans="1:7" x14ac:dyDescent="0.25">
      <c r="A391" s="45"/>
      <c r="B391" s="40"/>
      <c r="C391" s="46"/>
      <c r="D391" s="42"/>
      <c r="E391" s="25" t="str">
        <f t="shared" si="18"/>
        <v/>
      </c>
      <c r="F391" s="25" t="str">
        <f t="array" ref="F391">IF(ISNA(INDEX(POINTYEARS,MATCH(0,COUNTIF($F$8:F390,POINTYEARS),0))),"",INDEX(POINTYEARS,MATCH(0,COUNTIF($F$8:F390,POINTYEARS),0)))</f>
        <v/>
      </c>
      <c r="G391" t="str">
        <f t="shared" si="17"/>
        <v/>
      </c>
    </row>
    <row r="392" spans="1:7" x14ac:dyDescent="0.25">
      <c r="A392" s="45"/>
      <c r="B392" s="40"/>
      <c r="C392" s="46"/>
      <c r="D392" s="42"/>
      <c r="E392" s="25" t="str">
        <f t="shared" si="18"/>
        <v/>
      </c>
      <c r="F392" s="25" t="str">
        <f t="array" ref="F392">IF(ISNA(INDEX(POINTYEARS,MATCH(0,COUNTIF($F$8:F391,POINTYEARS),0))),"",INDEX(POINTYEARS,MATCH(0,COUNTIF($F$8:F391,POINTYEARS),0)))</f>
        <v/>
      </c>
      <c r="G392" t="str">
        <f t="shared" si="17"/>
        <v/>
      </c>
    </row>
    <row r="393" spans="1:7" x14ac:dyDescent="0.25">
      <c r="A393" s="45"/>
      <c r="B393" s="40"/>
      <c r="C393" s="46"/>
      <c r="D393" s="42"/>
      <c r="E393" s="25" t="str">
        <f t="shared" si="18"/>
        <v/>
      </c>
      <c r="F393" s="25" t="str">
        <f t="array" ref="F393">IF(ISNA(INDEX(POINTYEARS,MATCH(0,COUNTIF($F$8:F392,POINTYEARS),0))),"",INDEX(POINTYEARS,MATCH(0,COUNTIF($F$8:F392,POINTYEARS),0)))</f>
        <v/>
      </c>
      <c r="G393" t="str">
        <f t="shared" si="17"/>
        <v/>
      </c>
    </row>
    <row r="394" spans="1:7" x14ac:dyDescent="0.25">
      <c r="A394" s="45"/>
      <c r="B394" s="40"/>
      <c r="C394" s="46"/>
      <c r="D394" s="42"/>
      <c r="E394" s="25" t="str">
        <f t="shared" si="18"/>
        <v/>
      </c>
      <c r="F394" s="25" t="str">
        <f t="array" ref="F394">IF(ISNA(INDEX(POINTYEARS,MATCH(0,COUNTIF($F$8:F393,POINTYEARS),0))),"",INDEX(POINTYEARS,MATCH(0,COUNTIF($F$8:F393,POINTYEARS),0)))</f>
        <v/>
      </c>
      <c r="G394" t="str">
        <f t="shared" si="17"/>
        <v/>
      </c>
    </row>
    <row r="395" spans="1:7" x14ac:dyDescent="0.25">
      <c r="A395" s="45"/>
      <c r="B395" s="40"/>
      <c r="C395" s="46"/>
      <c r="D395" s="42"/>
      <c r="E395" s="25" t="str">
        <f t="shared" si="18"/>
        <v/>
      </c>
      <c r="F395" s="25" t="str">
        <f t="array" ref="F395">IF(ISNA(INDEX(POINTYEARS,MATCH(0,COUNTIF($F$8:F394,POINTYEARS),0))),"",INDEX(POINTYEARS,MATCH(0,COUNTIF($F$8:F394,POINTYEARS),0)))</f>
        <v/>
      </c>
      <c r="G395" t="str">
        <f t="shared" si="17"/>
        <v/>
      </c>
    </row>
    <row r="396" spans="1:7" x14ac:dyDescent="0.25">
      <c r="A396" s="45"/>
      <c r="B396" s="40"/>
      <c r="C396" s="46"/>
      <c r="D396" s="42"/>
      <c r="E396" s="25" t="str">
        <f t="shared" si="18"/>
        <v/>
      </c>
      <c r="F396" s="25" t="str">
        <f t="array" ref="F396">IF(ISNA(INDEX(POINTYEARS,MATCH(0,COUNTIF($F$8:F395,POINTYEARS),0))),"",INDEX(POINTYEARS,MATCH(0,COUNTIF($F$8:F395,POINTYEARS),0)))</f>
        <v/>
      </c>
      <c r="G396" t="str">
        <f t="shared" si="17"/>
        <v/>
      </c>
    </row>
    <row r="397" spans="1:7" x14ac:dyDescent="0.25">
      <c r="A397" s="45"/>
      <c r="B397" s="40"/>
      <c r="C397" s="46"/>
      <c r="D397" s="42"/>
      <c r="E397" s="25" t="str">
        <f t="shared" si="18"/>
        <v/>
      </c>
      <c r="F397" s="25" t="str">
        <f t="array" ref="F397">IF(ISNA(INDEX(POINTYEARS,MATCH(0,COUNTIF($F$8:F396,POINTYEARS),0))),"",INDEX(POINTYEARS,MATCH(0,COUNTIF($F$8:F396,POINTYEARS),0)))</f>
        <v/>
      </c>
      <c r="G397" t="str">
        <f t="shared" si="17"/>
        <v/>
      </c>
    </row>
    <row r="398" spans="1:7" x14ac:dyDescent="0.25">
      <c r="A398" s="45"/>
      <c r="B398" s="40"/>
      <c r="C398" s="46"/>
      <c r="D398" s="42"/>
      <c r="E398" s="25" t="str">
        <f t="shared" si="18"/>
        <v/>
      </c>
      <c r="F398" s="25" t="str">
        <f t="array" ref="F398">IF(ISNA(INDEX(POINTYEARS,MATCH(0,COUNTIF($F$8:F397,POINTYEARS),0))),"",INDEX(POINTYEARS,MATCH(0,COUNTIF($F$8:F397,POINTYEARS),0)))</f>
        <v/>
      </c>
      <c r="G398" t="str">
        <f t="shared" si="17"/>
        <v/>
      </c>
    </row>
    <row r="399" spans="1:7" x14ac:dyDescent="0.25">
      <c r="A399" s="45"/>
      <c r="B399" s="40"/>
      <c r="C399" s="46"/>
      <c r="D399" s="42"/>
      <c r="E399" s="25" t="str">
        <f t="shared" si="18"/>
        <v/>
      </c>
      <c r="F399" s="25" t="str">
        <f t="array" ref="F399">IF(ISNA(INDEX(POINTYEARS,MATCH(0,COUNTIF($F$8:F398,POINTYEARS),0))),"",INDEX(POINTYEARS,MATCH(0,COUNTIF($F$8:F398,POINTYEARS),0)))</f>
        <v/>
      </c>
      <c r="G399" t="str">
        <f t="shared" si="17"/>
        <v/>
      </c>
    </row>
    <row r="400" spans="1:7" x14ac:dyDescent="0.25">
      <c r="A400" s="45"/>
      <c r="B400" s="40"/>
      <c r="C400" s="46"/>
      <c r="D400" s="42"/>
      <c r="E400" s="25" t="str">
        <f t="shared" si="18"/>
        <v/>
      </c>
      <c r="F400" s="25" t="str">
        <f t="array" ref="F400">IF(ISNA(INDEX(POINTYEARS,MATCH(0,COUNTIF($F$8:F399,POINTYEARS),0))),"",INDEX(POINTYEARS,MATCH(0,COUNTIF($F$8:F399,POINTYEARS),0)))</f>
        <v/>
      </c>
      <c r="G400" t="str">
        <f t="shared" si="17"/>
        <v/>
      </c>
    </row>
    <row r="401" spans="1:7" x14ac:dyDescent="0.25">
      <c r="A401" s="45"/>
      <c r="B401" s="40"/>
      <c r="C401" s="46"/>
      <c r="D401" s="42"/>
      <c r="E401" s="25" t="str">
        <f t="shared" si="18"/>
        <v/>
      </c>
      <c r="F401" s="25" t="str">
        <f t="array" ref="F401">IF(ISNA(INDEX(POINTYEARS,MATCH(0,COUNTIF($F$8:F400,POINTYEARS),0))),"",INDEX(POINTYEARS,MATCH(0,COUNTIF($F$8:F400,POINTYEARS),0)))</f>
        <v/>
      </c>
      <c r="G401" t="str">
        <f t="shared" si="17"/>
        <v/>
      </c>
    </row>
    <row r="402" spans="1:7" x14ac:dyDescent="0.25">
      <c r="A402" s="45"/>
      <c r="B402" s="40"/>
      <c r="C402" s="46"/>
      <c r="D402" s="42"/>
      <c r="E402" s="25" t="str">
        <f t="shared" si="18"/>
        <v/>
      </c>
      <c r="F402" s="25" t="str">
        <f t="array" ref="F402">IF(ISNA(INDEX(POINTYEARS,MATCH(0,COUNTIF($F$8:F401,POINTYEARS),0))),"",INDEX(POINTYEARS,MATCH(0,COUNTIF($F$8:F401,POINTYEARS),0)))</f>
        <v/>
      </c>
      <c r="G402" t="str">
        <f t="shared" si="17"/>
        <v/>
      </c>
    </row>
    <row r="403" spans="1:7" x14ac:dyDescent="0.25">
      <c r="A403" s="45"/>
      <c r="B403" s="40"/>
      <c r="C403" s="46"/>
      <c r="D403" s="42"/>
      <c r="E403" s="25" t="str">
        <f t="shared" si="18"/>
        <v/>
      </c>
      <c r="F403" s="25" t="str">
        <f t="array" ref="F403">IF(ISNA(INDEX(POINTYEARS,MATCH(0,COUNTIF($F$8:F402,POINTYEARS),0))),"",INDEX(POINTYEARS,MATCH(0,COUNTIF($F$8:F402,POINTYEARS),0)))</f>
        <v/>
      </c>
      <c r="G403" t="str">
        <f t="shared" si="17"/>
        <v/>
      </c>
    </row>
    <row r="404" spans="1:7" x14ac:dyDescent="0.25">
      <c r="A404" s="45"/>
      <c r="B404" s="40"/>
      <c r="C404" s="46"/>
      <c r="D404" s="42"/>
      <c r="E404" s="25" t="str">
        <f t="shared" si="18"/>
        <v/>
      </c>
      <c r="F404" s="25" t="str">
        <f t="array" ref="F404">IF(ISNA(INDEX(POINTYEARS,MATCH(0,COUNTIF($F$8:F403,POINTYEARS),0))),"",INDEX(POINTYEARS,MATCH(0,COUNTIF($F$8:F403,POINTYEARS),0)))</f>
        <v/>
      </c>
      <c r="G404" t="str">
        <f t="shared" si="17"/>
        <v/>
      </c>
    </row>
    <row r="405" spans="1:7" x14ac:dyDescent="0.25">
      <c r="A405" s="45"/>
      <c r="B405" s="40"/>
      <c r="C405" s="46"/>
      <c r="D405" s="42"/>
      <c r="E405" s="25" t="str">
        <f t="shared" si="18"/>
        <v/>
      </c>
      <c r="F405" s="25" t="str">
        <f t="array" ref="F405">IF(ISNA(INDEX(POINTYEARS,MATCH(0,COUNTIF($F$8:F404,POINTYEARS),0))),"",INDEX(POINTYEARS,MATCH(0,COUNTIF($F$8:F404,POINTYEARS),0)))</f>
        <v/>
      </c>
      <c r="G405" t="str">
        <f t="shared" si="17"/>
        <v/>
      </c>
    </row>
    <row r="406" spans="1:7" x14ac:dyDescent="0.25">
      <c r="A406" s="45"/>
      <c r="B406" s="40"/>
      <c r="C406" s="46"/>
      <c r="D406" s="42"/>
      <c r="E406" s="25" t="str">
        <f t="shared" si="18"/>
        <v/>
      </c>
      <c r="F406" s="25" t="str">
        <f t="array" ref="F406">IF(ISNA(INDEX(POINTYEARS,MATCH(0,COUNTIF($F$8:F405,POINTYEARS),0))),"",INDEX(POINTYEARS,MATCH(0,COUNTIF($F$8:F405,POINTYEARS),0)))</f>
        <v/>
      </c>
      <c r="G406" t="str">
        <f t="shared" si="17"/>
        <v/>
      </c>
    </row>
    <row r="407" spans="1:7" x14ac:dyDescent="0.25">
      <c r="A407" s="45"/>
      <c r="B407" s="40"/>
      <c r="C407" s="46"/>
      <c r="D407" s="42"/>
      <c r="E407" s="25" t="str">
        <f t="shared" si="18"/>
        <v/>
      </c>
      <c r="F407" s="25" t="str">
        <f t="array" ref="F407">IF(ISNA(INDEX(POINTYEARS,MATCH(0,COUNTIF($F$8:F406,POINTYEARS),0))),"",INDEX(POINTYEARS,MATCH(0,COUNTIF($F$8:F406,POINTYEARS),0)))</f>
        <v/>
      </c>
      <c r="G407" t="str">
        <f t="shared" si="17"/>
        <v/>
      </c>
    </row>
    <row r="408" spans="1:7" x14ac:dyDescent="0.25">
      <c r="A408" s="45"/>
      <c r="B408" s="40"/>
      <c r="C408" s="46"/>
      <c r="D408" s="42"/>
      <c r="E408" s="25" t="str">
        <f t="shared" si="18"/>
        <v/>
      </c>
      <c r="F408" s="25" t="str">
        <f t="array" ref="F408">IF(ISNA(INDEX(POINTYEARS,MATCH(0,COUNTIF($F$8:F407,POINTYEARS),0))),"",INDEX(POINTYEARS,MATCH(0,COUNTIF($F$8:F407,POINTYEARS),0)))</f>
        <v/>
      </c>
      <c r="G408" t="str">
        <f t="shared" si="17"/>
        <v/>
      </c>
    </row>
    <row r="409" spans="1:7" x14ac:dyDescent="0.25">
      <c r="A409" s="45"/>
      <c r="B409" s="40"/>
      <c r="C409" s="46"/>
      <c r="D409" s="42"/>
      <c r="E409" s="25" t="str">
        <f t="shared" si="18"/>
        <v/>
      </c>
      <c r="F409" s="25" t="str">
        <f t="array" ref="F409">IF(ISNA(INDEX(POINTYEARS,MATCH(0,COUNTIF($F$8:F408,POINTYEARS),0))),"",INDEX(POINTYEARS,MATCH(0,COUNTIF($F$8:F408,POINTYEARS),0)))</f>
        <v/>
      </c>
      <c r="G409" t="str">
        <f t="shared" si="17"/>
        <v/>
      </c>
    </row>
    <row r="410" spans="1:7" x14ac:dyDescent="0.25">
      <c r="A410" s="45"/>
      <c r="B410" s="40"/>
      <c r="C410" s="46"/>
      <c r="D410" s="42"/>
      <c r="E410" s="25" t="str">
        <f t="shared" si="18"/>
        <v/>
      </c>
      <c r="F410" s="25" t="str">
        <f t="array" ref="F410">IF(ISNA(INDEX(POINTYEARS,MATCH(0,COUNTIF($F$8:F409,POINTYEARS),0))),"",INDEX(POINTYEARS,MATCH(0,COUNTIF($F$8:F409,POINTYEARS),0)))</f>
        <v/>
      </c>
      <c r="G410" t="str">
        <f t="shared" si="17"/>
        <v/>
      </c>
    </row>
    <row r="411" spans="1:7" x14ac:dyDescent="0.25">
      <c r="A411" s="45"/>
      <c r="B411" s="40"/>
      <c r="C411" s="46"/>
      <c r="D411" s="42"/>
      <c r="E411" s="25" t="str">
        <f t="shared" si="18"/>
        <v/>
      </c>
      <c r="F411" s="25" t="str">
        <f t="array" ref="F411">IF(ISNA(INDEX(POINTYEARS,MATCH(0,COUNTIF($F$8:F410,POINTYEARS),0))),"",INDEX(POINTYEARS,MATCH(0,COUNTIF($F$8:F410,POINTYEARS),0)))</f>
        <v/>
      </c>
      <c r="G411" t="str">
        <f t="shared" si="17"/>
        <v/>
      </c>
    </row>
    <row r="412" spans="1:7" x14ac:dyDescent="0.25">
      <c r="A412" s="45"/>
      <c r="B412" s="40"/>
      <c r="C412" s="46"/>
      <c r="D412" s="42"/>
      <c r="E412" s="25" t="str">
        <f t="shared" si="18"/>
        <v/>
      </c>
      <c r="F412" s="25" t="str">
        <f t="array" ref="F412">IF(ISNA(INDEX(POINTYEARS,MATCH(0,COUNTIF($F$8:F411,POINTYEARS),0))),"",INDEX(POINTYEARS,MATCH(0,COUNTIF($F$8:F411,POINTYEARS),0)))</f>
        <v/>
      </c>
      <c r="G412" t="str">
        <f t="shared" si="17"/>
        <v/>
      </c>
    </row>
    <row r="413" spans="1:7" x14ac:dyDescent="0.25">
      <c r="A413" s="45"/>
      <c r="B413" s="40"/>
      <c r="C413" s="46"/>
      <c r="D413" s="42"/>
      <c r="E413" s="25" t="str">
        <f t="shared" si="18"/>
        <v/>
      </c>
      <c r="F413" s="25" t="str">
        <f t="array" ref="F413">IF(ISNA(INDEX(POINTYEARS,MATCH(0,COUNTIF($F$8:F412,POINTYEARS),0))),"",INDEX(POINTYEARS,MATCH(0,COUNTIF($F$8:F412,POINTYEARS),0)))</f>
        <v/>
      </c>
      <c r="G413" t="str">
        <f t="shared" si="17"/>
        <v/>
      </c>
    </row>
    <row r="414" spans="1:7" x14ac:dyDescent="0.25">
      <c r="A414" s="45"/>
      <c r="B414" s="40"/>
      <c r="C414" s="46"/>
      <c r="D414" s="42"/>
      <c r="E414" s="25" t="str">
        <f t="shared" si="18"/>
        <v/>
      </c>
      <c r="F414" s="25" t="str">
        <f t="array" ref="F414">IF(ISNA(INDEX(POINTYEARS,MATCH(0,COUNTIF($F$8:F413,POINTYEARS),0))),"",INDEX(POINTYEARS,MATCH(0,COUNTIF($F$8:F413,POINTYEARS),0)))</f>
        <v/>
      </c>
      <c r="G414" t="str">
        <f t="shared" si="17"/>
        <v/>
      </c>
    </row>
    <row r="415" spans="1:7" x14ac:dyDescent="0.25">
      <c r="A415" s="45"/>
      <c r="B415" s="40"/>
      <c r="C415" s="46"/>
      <c r="D415" s="42"/>
      <c r="E415" s="25" t="str">
        <f t="shared" si="18"/>
        <v/>
      </c>
      <c r="F415" s="25" t="str">
        <f t="array" ref="F415">IF(ISNA(INDEX(POINTYEARS,MATCH(0,COUNTIF($F$8:F414,POINTYEARS),0))),"",INDEX(POINTYEARS,MATCH(0,COUNTIF($F$8:F414,POINTYEARS),0)))</f>
        <v/>
      </c>
      <c r="G415" t="str">
        <f t="shared" si="17"/>
        <v/>
      </c>
    </row>
    <row r="416" spans="1:7" x14ac:dyDescent="0.25">
      <c r="A416" s="45"/>
      <c r="B416" s="40"/>
      <c r="C416" s="46"/>
      <c r="D416" s="42"/>
      <c r="E416" s="25" t="str">
        <f t="shared" si="18"/>
        <v/>
      </c>
      <c r="F416" s="25" t="str">
        <f t="array" ref="F416">IF(ISNA(INDEX(POINTYEARS,MATCH(0,COUNTIF($F$8:F415,POINTYEARS),0))),"",INDEX(POINTYEARS,MATCH(0,COUNTIF($F$8:F415,POINTYEARS),0)))</f>
        <v/>
      </c>
      <c r="G416" t="str">
        <f t="shared" si="17"/>
        <v/>
      </c>
    </row>
    <row r="417" spans="1:7" x14ac:dyDescent="0.25">
      <c r="A417" s="45"/>
      <c r="B417" s="40"/>
      <c r="C417" s="46"/>
      <c r="D417" s="42"/>
      <c r="E417" s="25" t="str">
        <f t="shared" si="18"/>
        <v/>
      </c>
      <c r="F417" s="25" t="str">
        <f t="array" ref="F417">IF(ISNA(INDEX(POINTYEARS,MATCH(0,COUNTIF($F$8:F416,POINTYEARS),0))),"",INDEX(POINTYEARS,MATCH(0,COUNTIF($F$8:F416,POINTYEARS),0)))</f>
        <v/>
      </c>
      <c r="G417" t="str">
        <f t="shared" si="17"/>
        <v/>
      </c>
    </row>
    <row r="418" spans="1:7" x14ac:dyDescent="0.25">
      <c r="A418" s="45"/>
      <c r="B418" s="40"/>
      <c r="C418" s="46"/>
      <c r="D418" s="42"/>
      <c r="E418" s="25" t="str">
        <f t="shared" si="18"/>
        <v/>
      </c>
      <c r="F418" s="25" t="str">
        <f t="array" ref="F418">IF(ISNA(INDEX(POINTYEARS,MATCH(0,COUNTIF($F$8:F417,POINTYEARS),0))),"",INDEX(POINTYEARS,MATCH(0,COUNTIF($F$8:F417,POINTYEARS),0)))</f>
        <v/>
      </c>
      <c r="G418" t="str">
        <f t="shared" si="17"/>
        <v/>
      </c>
    </row>
    <row r="419" spans="1:7" x14ac:dyDescent="0.25">
      <c r="A419" s="45"/>
      <c r="B419" s="40"/>
      <c r="C419" s="46"/>
      <c r="D419" s="42"/>
      <c r="E419" s="25" t="str">
        <f t="shared" si="18"/>
        <v/>
      </c>
      <c r="F419" s="25" t="str">
        <f t="array" ref="F419">IF(ISNA(INDEX(POINTYEARS,MATCH(0,COUNTIF($F$8:F418,POINTYEARS),0))),"",INDEX(POINTYEARS,MATCH(0,COUNTIF($F$8:F418,POINTYEARS),0)))</f>
        <v/>
      </c>
      <c r="G419" t="str">
        <f t="shared" si="17"/>
        <v/>
      </c>
    </row>
    <row r="420" spans="1:7" x14ac:dyDescent="0.25">
      <c r="A420" s="45"/>
      <c r="B420" s="40"/>
      <c r="C420" s="46"/>
      <c r="D420" s="42"/>
      <c r="E420" s="25" t="str">
        <f t="shared" si="18"/>
        <v/>
      </c>
      <c r="F420" s="25" t="str">
        <f t="array" ref="F420">IF(ISNA(INDEX(POINTYEARS,MATCH(0,COUNTIF($F$8:F419,POINTYEARS),0))),"",INDEX(POINTYEARS,MATCH(0,COUNTIF($F$8:F419,POINTYEARS),0)))</f>
        <v/>
      </c>
      <c r="G420" t="str">
        <f t="shared" si="17"/>
        <v/>
      </c>
    </row>
    <row r="421" spans="1:7" x14ac:dyDescent="0.25">
      <c r="A421" s="45"/>
      <c r="B421" s="40"/>
      <c r="C421" s="46"/>
      <c r="D421" s="42"/>
      <c r="E421" s="25" t="str">
        <f t="shared" si="18"/>
        <v/>
      </c>
      <c r="F421" s="25" t="str">
        <f t="array" ref="F421">IF(ISNA(INDEX(POINTYEARS,MATCH(0,COUNTIF($F$8:F420,POINTYEARS),0))),"",INDEX(POINTYEARS,MATCH(0,COUNTIF($F$8:F420,POINTYEARS),0)))</f>
        <v/>
      </c>
      <c r="G421" t="str">
        <f t="shared" si="17"/>
        <v/>
      </c>
    </row>
    <row r="422" spans="1:7" x14ac:dyDescent="0.25">
      <c r="A422" s="45"/>
      <c r="B422" s="40"/>
      <c r="C422" s="46"/>
      <c r="D422" s="42"/>
      <c r="E422" s="25" t="str">
        <f t="shared" si="18"/>
        <v/>
      </c>
      <c r="F422" s="25" t="str">
        <f t="array" ref="F422">IF(ISNA(INDEX(POINTYEARS,MATCH(0,COUNTIF($F$8:F421,POINTYEARS),0))),"",INDEX(POINTYEARS,MATCH(0,COUNTIF($F$8:F421,POINTYEARS),0)))</f>
        <v/>
      </c>
      <c r="G422" t="str">
        <f t="shared" si="17"/>
        <v/>
      </c>
    </row>
    <row r="423" spans="1:7" x14ac:dyDescent="0.25">
      <c r="A423" s="45"/>
      <c r="B423" s="40"/>
      <c r="C423" s="46"/>
      <c r="D423" s="42"/>
      <c r="E423" s="25" t="str">
        <f t="shared" si="18"/>
        <v/>
      </c>
      <c r="F423" s="25" t="str">
        <f t="array" ref="F423">IF(ISNA(INDEX(POINTYEARS,MATCH(0,COUNTIF($F$8:F422,POINTYEARS),0))),"",INDEX(POINTYEARS,MATCH(0,COUNTIF($F$8:F422,POINTYEARS),0)))</f>
        <v/>
      </c>
      <c r="G423" t="str">
        <f t="shared" si="17"/>
        <v/>
      </c>
    </row>
    <row r="424" spans="1:7" x14ac:dyDescent="0.25">
      <c r="A424" s="45"/>
      <c r="B424" s="40"/>
      <c r="C424" s="46"/>
      <c r="D424" s="42"/>
      <c r="E424" s="25" t="str">
        <f t="shared" si="18"/>
        <v/>
      </c>
      <c r="F424" s="25" t="str">
        <f t="array" ref="F424">IF(ISNA(INDEX(POINTYEARS,MATCH(0,COUNTIF($F$8:F423,POINTYEARS),0))),"",INDEX(POINTYEARS,MATCH(0,COUNTIF($F$8:F423,POINTYEARS),0)))</f>
        <v/>
      </c>
      <c r="G424" t="str">
        <f t="shared" si="17"/>
        <v/>
      </c>
    </row>
    <row r="425" spans="1:7" x14ac:dyDescent="0.25">
      <c r="A425" s="45"/>
      <c r="B425" s="40"/>
      <c r="C425" s="46"/>
      <c r="D425" s="42"/>
      <c r="E425" s="25" t="str">
        <f t="shared" si="18"/>
        <v/>
      </c>
      <c r="F425" s="25" t="str">
        <f t="array" ref="F425">IF(ISNA(INDEX(POINTYEARS,MATCH(0,COUNTIF($F$8:F424,POINTYEARS),0))),"",INDEX(POINTYEARS,MATCH(0,COUNTIF($F$8:F424,POINTYEARS),0)))</f>
        <v/>
      </c>
      <c r="G425" t="str">
        <f t="shared" ref="G425:G488" si="19">IF(AND(C425&gt;0,A425=""),"Please enter a valid date.","")</f>
        <v/>
      </c>
    </row>
    <row r="426" spans="1:7" x14ac:dyDescent="0.25">
      <c r="A426" s="45"/>
      <c r="B426" s="40"/>
      <c r="C426" s="46"/>
      <c r="D426" s="42"/>
      <c r="E426" s="25" t="str">
        <f t="shared" si="18"/>
        <v/>
      </c>
      <c r="F426" s="25" t="str">
        <f t="array" ref="F426">IF(ISNA(INDEX(POINTYEARS,MATCH(0,COUNTIF($F$8:F425,POINTYEARS),0))),"",INDEX(POINTYEARS,MATCH(0,COUNTIF($F$8:F425,POINTYEARS),0)))</f>
        <v/>
      </c>
      <c r="G426" t="str">
        <f t="shared" si="19"/>
        <v/>
      </c>
    </row>
    <row r="427" spans="1:7" x14ac:dyDescent="0.25">
      <c r="A427" s="45"/>
      <c r="B427" s="40"/>
      <c r="C427" s="46"/>
      <c r="D427" s="42"/>
      <c r="E427" s="25" t="str">
        <f t="shared" si="18"/>
        <v/>
      </c>
      <c r="F427" s="25" t="str">
        <f t="array" ref="F427">IF(ISNA(INDEX(POINTYEARS,MATCH(0,COUNTIF($F$8:F426,POINTYEARS),0))),"",INDEX(POINTYEARS,MATCH(0,COUNTIF($F$8:F426,POINTYEARS),0)))</f>
        <v/>
      </c>
      <c r="G427" t="str">
        <f t="shared" si="19"/>
        <v/>
      </c>
    </row>
    <row r="428" spans="1:7" x14ac:dyDescent="0.25">
      <c r="A428" s="45"/>
      <c r="B428" s="40"/>
      <c r="C428" s="46"/>
      <c r="D428" s="42"/>
      <c r="E428" s="25" t="str">
        <f t="shared" si="18"/>
        <v/>
      </c>
      <c r="F428" s="25" t="str">
        <f t="array" ref="F428">IF(ISNA(INDEX(POINTYEARS,MATCH(0,COUNTIF($F$8:F427,POINTYEARS),0))),"",INDEX(POINTYEARS,MATCH(0,COUNTIF($F$8:F427,POINTYEARS),0)))</f>
        <v/>
      </c>
      <c r="G428" t="str">
        <f t="shared" si="19"/>
        <v/>
      </c>
    </row>
    <row r="429" spans="1:7" x14ac:dyDescent="0.25">
      <c r="A429" s="45"/>
      <c r="B429" s="40"/>
      <c r="C429" s="46"/>
      <c r="D429" s="42"/>
      <c r="E429" s="25" t="str">
        <f t="shared" si="18"/>
        <v/>
      </c>
      <c r="F429" s="25" t="str">
        <f t="array" ref="F429">IF(ISNA(INDEX(POINTYEARS,MATCH(0,COUNTIF($F$8:F428,POINTYEARS),0))),"",INDEX(POINTYEARS,MATCH(0,COUNTIF($F$8:F428,POINTYEARS),0)))</f>
        <v/>
      </c>
      <c r="G429" t="str">
        <f t="shared" si="19"/>
        <v/>
      </c>
    </row>
    <row r="430" spans="1:7" x14ac:dyDescent="0.25">
      <c r="A430" s="45"/>
      <c r="B430" s="40"/>
      <c r="C430" s="46"/>
      <c r="D430" s="42"/>
      <c r="E430" s="25" t="str">
        <f t="shared" si="18"/>
        <v/>
      </c>
      <c r="F430" s="25" t="str">
        <f t="array" ref="F430">IF(ISNA(INDEX(POINTYEARS,MATCH(0,COUNTIF($F$8:F429,POINTYEARS),0))),"",INDEX(POINTYEARS,MATCH(0,COUNTIF($F$8:F429,POINTYEARS),0)))</f>
        <v/>
      </c>
      <c r="G430" t="str">
        <f t="shared" si="19"/>
        <v/>
      </c>
    </row>
    <row r="431" spans="1:7" x14ac:dyDescent="0.25">
      <c r="A431" s="45"/>
      <c r="B431" s="40"/>
      <c r="C431" s="46"/>
      <c r="D431" s="42"/>
      <c r="E431" s="25" t="str">
        <f t="shared" si="18"/>
        <v/>
      </c>
      <c r="F431" s="25" t="str">
        <f t="array" ref="F431">IF(ISNA(INDEX(POINTYEARS,MATCH(0,COUNTIF($F$8:F430,POINTYEARS),0))),"",INDEX(POINTYEARS,MATCH(0,COUNTIF($F$8:F430,POINTYEARS),0)))</f>
        <v/>
      </c>
      <c r="G431" t="str">
        <f t="shared" si="19"/>
        <v/>
      </c>
    </row>
    <row r="432" spans="1:7" x14ac:dyDescent="0.25">
      <c r="A432" s="45"/>
      <c r="B432" s="40"/>
      <c r="C432" s="46"/>
      <c r="D432" s="42"/>
      <c r="E432" s="25" t="str">
        <f t="shared" si="18"/>
        <v/>
      </c>
      <c r="F432" s="25" t="str">
        <f t="array" ref="F432">IF(ISNA(INDEX(POINTYEARS,MATCH(0,COUNTIF($F$8:F431,POINTYEARS),0))),"",INDEX(POINTYEARS,MATCH(0,COUNTIF($F$8:F431,POINTYEARS),0)))</f>
        <v/>
      </c>
      <c r="G432" t="str">
        <f t="shared" si="19"/>
        <v/>
      </c>
    </row>
    <row r="433" spans="1:7" x14ac:dyDescent="0.25">
      <c r="A433" s="45"/>
      <c r="B433" s="40"/>
      <c r="C433" s="46"/>
      <c r="D433" s="42"/>
      <c r="E433" s="25" t="str">
        <f t="shared" si="18"/>
        <v/>
      </c>
      <c r="F433" s="25" t="str">
        <f t="array" ref="F433">IF(ISNA(INDEX(POINTYEARS,MATCH(0,COUNTIF($F$8:F432,POINTYEARS),0))),"",INDEX(POINTYEARS,MATCH(0,COUNTIF($F$8:F432,POINTYEARS),0)))</f>
        <v/>
      </c>
      <c r="G433" t="str">
        <f t="shared" si="19"/>
        <v/>
      </c>
    </row>
    <row r="434" spans="1:7" x14ac:dyDescent="0.25">
      <c r="A434" s="45"/>
      <c r="B434" s="40"/>
      <c r="C434" s="46"/>
      <c r="D434" s="42"/>
      <c r="E434" s="25" t="str">
        <f t="shared" si="18"/>
        <v/>
      </c>
      <c r="F434" s="25" t="str">
        <f t="array" ref="F434">IF(ISNA(INDEX(POINTYEARS,MATCH(0,COUNTIF($F$8:F433,POINTYEARS),0))),"",INDEX(POINTYEARS,MATCH(0,COUNTIF($F$8:F433,POINTYEARS),0)))</f>
        <v/>
      </c>
      <c r="G434" t="str">
        <f t="shared" si="19"/>
        <v/>
      </c>
    </row>
    <row r="435" spans="1:7" x14ac:dyDescent="0.25">
      <c r="A435" s="45"/>
      <c r="B435" s="40"/>
      <c r="C435" s="46"/>
      <c r="D435" s="42"/>
      <c r="E435" s="25" t="str">
        <f t="shared" si="18"/>
        <v/>
      </c>
      <c r="F435" s="25" t="str">
        <f t="array" ref="F435">IF(ISNA(INDEX(POINTYEARS,MATCH(0,COUNTIF($F$8:F434,POINTYEARS),0))),"",INDEX(POINTYEARS,MATCH(0,COUNTIF($F$8:F434,POINTYEARS),0)))</f>
        <v/>
      </c>
      <c r="G435" t="str">
        <f t="shared" si="19"/>
        <v/>
      </c>
    </row>
    <row r="436" spans="1:7" x14ac:dyDescent="0.25">
      <c r="A436" s="45"/>
      <c r="B436" s="40"/>
      <c r="C436" s="46"/>
      <c r="D436" s="42"/>
      <c r="E436" s="25" t="str">
        <f t="shared" si="18"/>
        <v/>
      </c>
      <c r="F436" s="25" t="str">
        <f t="array" ref="F436">IF(ISNA(INDEX(POINTYEARS,MATCH(0,COUNTIF($F$8:F435,POINTYEARS),0))),"",INDEX(POINTYEARS,MATCH(0,COUNTIF($F$8:F435,POINTYEARS),0)))</f>
        <v/>
      </c>
      <c r="G436" t="str">
        <f t="shared" si="19"/>
        <v/>
      </c>
    </row>
    <row r="437" spans="1:7" x14ac:dyDescent="0.25">
      <c r="A437" s="45"/>
      <c r="B437" s="40"/>
      <c r="C437" s="46"/>
      <c r="D437" s="42"/>
      <c r="E437" s="25" t="str">
        <f t="shared" si="18"/>
        <v/>
      </c>
      <c r="F437" s="25" t="str">
        <f t="array" ref="F437">IF(ISNA(INDEX(POINTYEARS,MATCH(0,COUNTIF($F$8:F436,POINTYEARS),0))),"",INDEX(POINTYEARS,MATCH(0,COUNTIF($F$8:F436,POINTYEARS),0)))</f>
        <v/>
      </c>
      <c r="G437" t="str">
        <f t="shared" si="19"/>
        <v/>
      </c>
    </row>
    <row r="438" spans="1:7" x14ac:dyDescent="0.25">
      <c r="A438" s="45"/>
      <c r="B438" s="40"/>
      <c r="C438" s="46"/>
      <c r="D438" s="42"/>
      <c r="E438" s="25" t="str">
        <f t="shared" si="18"/>
        <v/>
      </c>
      <c r="F438" s="25" t="str">
        <f t="array" ref="F438">IF(ISNA(INDEX(POINTYEARS,MATCH(0,COUNTIF($F$8:F437,POINTYEARS),0))),"",INDEX(POINTYEARS,MATCH(0,COUNTIF($F$8:F437,POINTYEARS),0)))</f>
        <v/>
      </c>
      <c r="G438" t="str">
        <f t="shared" si="19"/>
        <v/>
      </c>
    </row>
    <row r="439" spans="1:7" x14ac:dyDescent="0.25">
      <c r="A439" s="45"/>
      <c r="B439" s="40"/>
      <c r="C439" s="46"/>
      <c r="D439" s="42"/>
      <c r="E439" s="25" t="str">
        <f t="shared" si="18"/>
        <v/>
      </c>
      <c r="F439" s="25" t="str">
        <f t="array" ref="F439">IF(ISNA(INDEX(POINTYEARS,MATCH(0,COUNTIF($F$8:F438,POINTYEARS),0))),"",INDEX(POINTYEARS,MATCH(0,COUNTIF($F$8:F438,POINTYEARS),0)))</f>
        <v/>
      </c>
      <c r="G439" t="str">
        <f t="shared" si="19"/>
        <v/>
      </c>
    </row>
    <row r="440" spans="1:7" x14ac:dyDescent="0.25">
      <c r="A440" s="45"/>
      <c r="B440" s="40"/>
      <c r="C440" s="46"/>
      <c r="D440" s="42"/>
      <c r="E440" s="25" t="str">
        <f t="shared" si="18"/>
        <v/>
      </c>
      <c r="F440" s="25" t="str">
        <f t="array" ref="F440">IF(ISNA(INDEX(POINTYEARS,MATCH(0,COUNTIF($F$8:F439,POINTYEARS),0))),"",INDEX(POINTYEARS,MATCH(0,COUNTIF($F$8:F439,POINTYEARS),0)))</f>
        <v/>
      </c>
      <c r="G440" t="str">
        <f t="shared" si="19"/>
        <v/>
      </c>
    </row>
    <row r="441" spans="1:7" x14ac:dyDescent="0.25">
      <c r="A441" s="45"/>
      <c r="B441" s="40"/>
      <c r="C441" s="46"/>
      <c r="D441" s="42"/>
      <c r="E441" s="25" t="str">
        <f t="shared" si="18"/>
        <v/>
      </c>
      <c r="F441" s="25" t="str">
        <f t="array" ref="F441">IF(ISNA(INDEX(POINTYEARS,MATCH(0,COUNTIF($F$8:F440,POINTYEARS),0))),"",INDEX(POINTYEARS,MATCH(0,COUNTIF($F$8:F440,POINTYEARS),0)))</f>
        <v/>
      </c>
      <c r="G441" t="str">
        <f t="shared" si="19"/>
        <v/>
      </c>
    </row>
    <row r="442" spans="1:7" x14ac:dyDescent="0.25">
      <c r="A442" s="45"/>
      <c r="B442" s="40"/>
      <c r="C442" s="46"/>
      <c r="D442" s="42"/>
      <c r="E442" s="25" t="str">
        <f t="shared" ref="E442:E464" si="20">IF(A442&gt;0,YEAR(A442),"")</f>
        <v/>
      </c>
      <c r="F442" s="25" t="str">
        <f t="array" ref="F442">IF(ISNA(INDEX(POINTYEARS,MATCH(0,COUNTIF($F$8:F441,POINTYEARS),0))),"",INDEX(POINTYEARS,MATCH(0,COUNTIF($F$8:F441,POINTYEARS),0)))</f>
        <v/>
      </c>
      <c r="G442" t="str">
        <f t="shared" si="19"/>
        <v/>
      </c>
    </row>
    <row r="443" spans="1:7" x14ac:dyDescent="0.25">
      <c r="A443" s="45"/>
      <c r="B443" s="40"/>
      <c r="C443" s="46"/>
      <c r="D443" s="42"/>
      <c r="E443" s="25" t="str">
        <f t="shared" si="20"/>
        <v/>
      </c>
      <c r="F443" s="25" t="str">
        <f t="array" ref="F443">IF(ISNA(INDEX(POINTYEARS,MATCH(0,COUNTIF($F$8:F442,POINTYEARS),0))),"",INDEX(POINTYEARS,MATCH(0,COUNTIF($F$8:F442,POINTYEARS),0)))</f>
        <v/>
      </c>
      <c r="G443" t="str">
        <f t="shared" si="19"/>
        <v/>
      </c>
    </row>
    <row r="444" spans="1:7" x14ac:dyDescent="0.25">
      <c r="A444" s="45"/>
      <c r="B444" s="40"/>
      <c r="C444" s="46"/>
      <c r="D444" s="42"/>
      <c r="E444" s="25" t="str">
        <f t="shared" si="20"/>
        <v/>
      </c>
      <c r="F444" s="25" t="str">
        <f t="array" ref="F444">IF(ISNA(INDEX(POINTYEARS,MATCH(0,COUNTIF($F$8:F443,POINTYEARS),0))),"",INDEX(POINTYEARS,MATCH(0,COUNTIF($F$8:F443,POINTYEARS),0)))</f>
        <v/>
      </c>
      <c r="G444" t="str">
        <f t="shared" si="19"/>
        <v/>
      </c>
    </row>
    <row r="445" spans="1:7" x14ac:dyDescent="0.25">
      <c r="A445" s="45"/>
      <c r="B445" s="40"/>
      <c r="C445" s="46"/>
      <c r="D445" s="42"/>
      <c r="E445" s="25" t="str">
        <f t="shared" si="20"/>
        <v/>
      </c>
      <c r="F445" s="25" t="str">
        <f t="array" ref="F445">IF(ISNA(INDEX(POINTYEARS,MATCH(0,COUNTIF($F$8:F444,POINTYEARS),0))),"",INDEX(POINTYEARS,MATCH(0,COUNTIF($F$8:F444,POINTYEARS),0)))</f>
        <v/>
      </c>
      <c r="G445" t="str">
        <f t="shared" si="19"/>
        <v/>
      </c>
    </row>
    <row r="446" spans="1:7" x14ac:dyDescent="0.25">
      <c r="A446" s="45"/>
      <c r="B446" s="40"/>
      <c r="C446" s="46"/>
      <c r="D446" s="42"/>
      <c r="E446" s="25" t="str">
        <f t="shared" si="20"/>
        <v/>
      </c>
      <c r="F446" s="25" t="str">
        <f t="array" ref="F446">IF(ISNA(INDEX(POINTYEARS,MATCH(0,COUNTIF($F$8:F445,POINTYEARS),0))),"",INDEX(POINTYEARS,MATCH(0,COUNTIF($F$8:F445,POINTYEARS),0)))</f>
        <v/>
      </c>
      <c r="G446" t="str">
        <f t="shared" si="19"/>
        <v/>
      </c>
    </row>
    <row r="447" spans="1:7" x14ac:dyDescent="0.25">
      <c r="A447" s="45"/>
      <c r="B447" s="40"/>
      <c r="C447" s="46"/>
      <c r="D447" s="42"/>
      <c r="E447" s="25" t="str">
        <f t="shared" si="20"/>
        <v/>
      </c>
      <c r="F447" s="25" t="str">
        <f t="array" ref="F447">IF(ISNA(INDEX(POINTYEARS,MATCH(0,COUNTIF($F$8:F446,POINTYEARS),0))),"",INDEX(POINTYEARS,MATCH(0,COUNTIF($F$8:F446,POINTYEARS),0)))</f>
        <v/>
      </c>
      <c r="G447" t="str">
        <f t="shared" si="19"/>
        <v/>
      </c>
    </row>
    <row r="448" spans="1:7" x14ac:dyDescent="0.25">
      <c r="A448" s="45"/>
      <c r="B448" s="40"/>
      <c r="C448" s="46"/>
      <c r="D448" s="42"/>
      <c r="E448" s="25" t="str">
        <f t="shared" si="20"/>
        <v/>
      </c>
      <c r="F448" s="25" t="str">
        <f t="array" ref="F448">IF(ISNA(INDEX(POINTYEARS,MATCH(0,COUNTIF($F$8:F447,POINTYEARS),0))),"",INDEX(POINTYEARS,MATCH(0,COUNTIF($F$8:F447,POINTYEARS),0)))</f>
        <v/>
      </c>
      <c r="G448" t="str">
        <f t="shared" si="19"/>
        <v/>
      </c>
    </row>
    <row r="449" spans="1:7" x14ac:dyDescent="0.25">
      <c r="A449" s="45"/>
      <c r="B449" s="40"/>
      <c r="C449" s="46"/>
      <c r="D449" s="42"/>
      <c r="E449" s="25" t="str">
        <f t="shared" si="20"/>
        <v/>
      </c>
      <c r="F449" s="25" t="str">
        <f t="array" ref="F449">IF(ISNA(INDEX(POINTYEARS,MATCH(0,COUNTIF($F$8:F448,POINTYEARS),0))),"",INDEX(POINTYEARS,MATCH(0,COUNTIF($F$8:F448,POINTYEARS),0)))</f>
        <v/>
      </c>
      <c r="G449" t="str">
        <f t="shared" si="19"/>
        <v/>
      </c>
    </row>
    <row r="450" spans="1:7" x14ac:dyDescent="0.25">
      <c r="A450" s="45"/>
      <c r="B450" s="40"/>
      <c r="C450" s="46"/>
      <c r="D450" s="42"/>
      <c r="E450" s="25" t="str">
        <f t="shared" si="20"/>
        <v/>
      </c>
      <c r="F450" s="25" t="str">
        <f t="array" ref="F450">IF(ISNA(INDEX(POINTYEARS,MATCH(0,COUNTIF($F$8:F449,POINTYEARS),0))),"",INDEX(POINTYEARS,MATCH(0,COUNTIF($F$8:F449,POINTYEARS),0)))</f>
        <v/>
      </c>
      <c r="G450" t="str">
        <f t="shared" si="19"/>
        <v/>
      </c>
    </row>
    <row r="451" spans="1:7" x14ac:dyDescent="0.25">
      <c r="A451" s="45"/>
      <c r="B451" s="40"/>
      <c r="C451" s="46"/>
      <c r="D451" s="42"/>
      <c r="E451" s="25" t="str">
        <f t="shared" si="20"/>
        <v/>
      </c>
      <c r="F451" s="25" t="str">
        <f t="array" ref="F451">IF(ISNA(INDEX(POINTYEARS,MATCH(0,COUNTIF($F$8:F450,POINTYEARS),0))),"",INDEX(POINTYEARS,MATCH(0,COUNTIF($F$8:F450,POINTYEARS),0)))</f>
        <v/>
      </c>
      <c r="G451" t="str">
        <f t="shared" si="19"/>
        <v/>
      </c>
    </row>
    <row r="452" spans="1:7" x14ac:dyDescent="0.25">
      <c r="A452" s="45"/>
      <c r="B452" s="40"/>
      <c r="C452" s="46"/>
      <c r="D452" s="42"/>
      <c r="E452" s="25" t="str">
        <f t="shared" si="20"/>
        <v/>
      </c>
      <c r="F452" s="25" t="str">
        <f t="array" ref="F452">IF(ISNA(INDEX(POINTYEARS,MATCH(0,COUNTIF($F$8:F451,POINTYEARS),0))),"",INDEX(POINTYEARS,MATCH(0,COUNTIF($F$8:F451,POINTYEARS),0)))</f>
        <v/>
      </c>
      <c r="G452" t="str">
        <f t="shared" si="19"/>
        <v/>
      </c>
    </row>
    <row r="453" spans="1:7" x14ac:dyDescent="0.25">
      <c r="A453" s="45"/>
      <c r="B453" s="40"/>
      <c r="C453" s="46"/>
      <c r="D453" s="42"/>
      <c r="E453" s="25" t="str">
        <f t="shared" si="20"/>
        <v/>
      </c>
      <c r="F453" s="25" t="str">
        <f t="array" ref="F453">IF(ISNA(INDEX(POINTYEARS,MATCH(0,COUNTIF($F$8:F452,POINTYEARS),0))),"",INDEX(POINTYEARS,MATCH(0,COUNTIF($F$8:F452,POINTYEARS),0)))</f>
        <v/>
      </c>
      <c r="G453" t="str">
        <f t="shared" si="19"/>
        <v/>
      </c>
    </row>
    <row r="454" spans="1:7" x14ac:dyDescent="0.25">
      <c r="A454" s="45"/>
      <c r="B454" s="40"/>
      <c r="C454" s="46"/>
      <c r="D454" s="42"/>
      <c r="E454" s="25" t="str">
        <f t="shared" si="20"/>
        <v/>
      </c>
      <c r="F454" s="25" t="str">
        <f t="array" ref="F454">IF(ISNA(INDEX(POINTYEARS,MATCH(0,COUNTIF($F$8:F453,POINTYEARS),0))),"",INDEX(POINTYEARS,MATCH(0,COUNTIF($F$8:F453,POINTYEARS),0)))</f>
        <v/>
      </c>
      <c r="G454" t="str">
        <f t="shared" si="19"/>
        <v/>
      </c>
    </row>
    <row r="455" spans="1:7" x14ac:dyDescent="0.25">
      <c r="A455" s="45"/>
      <c r="B455" s="40"/>
      <c r="C455" s="46"/>
      <c r="D455" s="42"/>
      <c r="E455" s="25" t="str">
        <f t="shared" si="20"/>
        <v/>
      </c>
      <c r="F455" s="25" t="str">
        <f t="array" ref="F455">IF(ISNA(INDEX(POINTYEARS,MATCH(0,COUNTIF($F$8:F454,POINTYEARS),0))),"",INDEX(POINTYEARS,MATCH(0,COUNTIF($F$8:F454,POINTYEARS),0)))</f>
        <v/>
      </c>
      <c r="G455" t="str">
        <f t="shared" si="19"/>
        <v/>
      </c>
    </row>
    <row r="456" spans="1:7" x14ac:dyDescent="0.25">
      <c r="A456" s="45"/>
      <c r="B456" s="40"/>
      <c r="C456" s="46"/>
      <c r="D456" s="42"/>
      <c r="E456" s="25" t="str">
        <f t="shared" si="20"/>
        <v/>
      </c>
      <c r="F456" s="25" t="str">
        <f t="array" ref="F456">IF(ISNA(INDEX(POINTYEARS,MATCH(0,COUNTIF($F$8:F455,POINTYEARS),0))),"",INDEX(POINTYEARS,MATCH(0,COUNTIF($F$8:F455,POINTYEARS),0)))</f>
        <v/>
      </c>
      <c r="G456" t="str">
        <f t="shared" si="19"/>
        <v/>
      </c>
    </row>
    <row r="457" spans="1:7" x14ac:dyDescent="0.25">
      <c r="A457" s="45"/>
      <c r="B457" s="40"/>
      <c r="C457" s="46"/>
      <c r="D457" s="42"/>
      <c r="E457" s="25" t="str">
        <f t="shared" si="20"/>
        <v/>
      </c>
      <c r="F457" s="25" t="str">
        <f t="array" ref="F457">IF(ISNA(INDEX(POINTYEARS,MATCH(0,COUNTIF($F$8:F456,POINTYEARS),0))),"",INDEX(POINTYEARS,MATCH(0,COUNTIF($F$8:F456,POINTYEARS),0)))</f>
        <v/>
      </c>
      <c r="G457" t="str">
        <f t="shared" si="19"/>
        <v/>
      </c>
    </row>
    <row r="458" spans="1:7" x14ac:dyDescent="0.25">
      <c r="A458" s="45"/>
      <c r="B458" s="40"/>
      <c r="C458" s="46"/>
      <c r="D458" s="42"/>
      <c r="E458" s="25" t="str">
        <f t="shared" si="20"/>
        <v/>
      </c>
      <c r="F458" s="25" t="str">
        <f t="array" ref="F458">IF(ISNA(INDEX(POINTYEARS,MATCH(0,COUNTIF($F$8:F457,POINTYEARS),0))),"",INDEX(POINTYEARS,MATCH(0,COUNTIF($F$8:F457,POINTYEARS),0)))</f>
        <v/>
      </c>
      <c r="G458" t="str">
        <f t="shared" si="19"/>
        <v/>
      </c>
    </row>
    <row r="459" spans="1:7" x14ac:dyDescent="0.25">
      <c r="A459" s="45"/>
      <c r="B459" s="40"/>
      <c r="C459" s="46"/>
      <c r="D459" s="42"/>
      <c r="E459" s="25" t="str">
        <f t="shared" si="20"/>
        <v/>
      </c>
      <c r="F459" s="25" t="str">
        <f t="array" ref="F459">IF(ISNA(INDEX(POINTYEARS,MATCH(0,COUNTIF($F$8:F458,POINTYEARS),0))),"",INDEX(POINTYEARS,MATCH(0,COUNTIF($F$8:F458,POINTYEARS),0)))</f>
        <v/>
      </c>
      <c r="G459" t="str">
        <f t="shared" si="19"/>
        <v/>
      </c>
    </row>
    <row r="460" spans="1:7" x14ac:dyDescent="0.25">
      <c r="A460" s="45"/>
      <c r="B460" s="40"/>
      <c r="C460" s="46"/>
      <c r="D460" s="42"/>
      <c r="E460" s="25" t="str">
        <f t="shared" si="20"/>
        <v/>
      </c>
      <c r="F460" s="25" t="str">
        <f t="array" ref="F460">IF(ISNA(INDEX(POINTYEARS,MATCH(0,COUNTIF($F$8:F459,POINTYEARS),0))),"",INDEX(POINTYEARS,MATCH(0,COUNTIF($F$8:F459,POINTYEARS),0)))</f>
        <v/>
      </c>
      <c r="G460" t="str">
        <f t="shared" si="19"/>
        <v/>
      </c>
    </row>
    <row r="461" spans="1:7" x14ac:dyDescent="0.25">
      <c r="A461" s="45"/>
      <c r="B461" s="40"/>
      <c r="C461" s="46"/>
      <c r="D461" s="42"/>
      <c r="E461" s="25" t="str">
        <f t="shared" si="20"/>
        <v/>
      </c>
      <c r="F461" s="25" t="str">
        <f t="array" ref="F461">IF(ISNA(INDEX(POINTYEARS,MATCH(0,COUNTIF($F$8:F460,POINTYEARS),0))),"",INDEX(POINTYEARS,MATCH(0,COUNTIF($F$8:F460,POINTYEARS),0)))</f>
        <v/>
      </c>
      <c r="G461" t="str">
        <f t="shared" si="19"/>
        <v/>
      </c>
    </row>
    <row r="462" spans="1:7" x14ac:dyDescent="0.25">
      <c r="A462" s="45"/>
      <c r="B462" s="40"/>
      <c r="C462" s="46"/>
      <c r="D462" s="42"/>
      <c r="E462" s="25" t="str">
        <f t="shared" si="20"/>
        <v/>
      </c>
      <c r="F462" s="25" t="str">
        <f t="array" ref="F462">IF(ISNA(INDEX(POINTYEARS,MATCH(0,COUNTIF($F$8:F461,POINTYEARS),0))),"",INDEX(POINTYEARS,MATCH(0,COUNTIF($F$8:F461,POINTYEARS),0)))</f>
        <v/>
      </c>
      <c r="G462" t="str">
        <f t="shared" si="19"/>
        <v/>
      </c>
    </row>
    <row r="463" spans="1:7" x14ac:dyDescent="0.25">
      <c r="A463" s="45"/>
      <c r="B463" s="40"/>
      <c r="C463" s="46"/>
      <c r="D463" s="42"/>
      <c r="E463" s="25" t="str">
        <f t="shared" si="20"/>
        <v/>
      </c>
      <c r="F463" s="25" t="str">
        <f t="array" ref="F463">IF(ISNA(INDEX(POINTYEARS,MATCH(0,COUNTIF($F$8:F462,POINTYEARS),0))),"",INDEX(POINTYEARS,MATCH(0,COUNTIF($F$8:F462,POINTYEARS),0)))</f>
        <v/>
      </c>
      <c r="G463" t="str">
        <f t="shared" si="19"/>
        <v/>
      </c>
    </row>
    <row r="464" spans="1:7" x14ac:dyDescent="0.25">
      <c r="A464" s="45"/>
      <c r="B464" s="40"/>
      <c r="C464" s="46"/>
      <c r="D464" s="42"/>
      <c r="E464" s="25" t="str">
        <f t="shared" si="20"/>
        <v/>
      </c>
      <c r="F464" s="25" t="str">
        <f t="array" ref="F464">IF(ISNA(INDEX(POINTYEARS,MATCH(0,COUNTIF($F$8:F463,POINTYEARS),0))),"",INDEX(POINTYEARS,MATCH(0,COUNTIF($F$8:F463,POINTYEARS),0)))</f>
        <v/>
      </c>
      <c r="G464" t="str">
        <f t="shared" si="19"/>
        <v/>
      </c>
    </row>
    <row r="465" spans="1:7" x14ac:dyDescent="0.25">
      <c r="A465" s="45"/>
      <c r="B465" s="40"/>
      <c r="C465" s="46"/>
      <c r="D465" s="42"/>
      <c r="E465" s="25" t="str">
        <f t="shared" ref="E465:E528" si="21">IF(A465&gt;0,YEAR(A465),"")</f>
        <v/>
      </c>
      <c r="F465" s="25" t="str">
        <f t="array" ref="F465">IF(ISNA(INDEX(POINTYEARS,MATCH(0,COUNTIF($F$8:F464,POINTYEARS),0))),"",INDEX(POINTYEARS,MATCH(0,COUNTIF($F$8:F464,POINTYEARS),0)))</f>
        <v/>
      </c>
      <c r="G465" t="str">
        <f t="shared" si="19"/>
        <v/>
      </c>
    </row>
    <row r="466" spans="1:7" x14ac:dyDescent="0.25">
      <c r="A466" s="45"/>
      <c r="B466" s="40"/>
      <c r="C466" s="46"/>
      <c r="D466" s="42"/>
      <c r="E466" s="25" t="str">
        <f t="shared" si="21"/>
        <v/>
      </c>
      <c r="F466" s="25" t="str">
        <f t="array" ref="F466">IF(ISNA(INDEX(POINTYEARS,MATCH(0,COUNTIF($F$8:F465,POINTYEARS),0))),"",INDEX(POINTYEARS,MATCH(0,COUNTIF($F$8:F465,POINTYEARS),0)))</f>
        <v/>
      </c>
      <c r="G466" t="str">
        <f t="shared" si="19"/>
        <v/>
      </c>
    </row>
    <row r="467" spans="1:7" x14ac:dyDescent="0.25">
      <c r="A467" s="45"/>
      <c r="B467" s="40"/>
      <c r="C467" s="46"/>
      <c r="D467" s="42"/>
      <c r="E467" s="25" t="str">
        <f t="shared" si="21"/>
        <v/>
      </c>
      <c r="F467" s="25" t="str">
        <f t="array" ref="F467">IF(ISNA(INDEX(POINTYEARS,MATCH(0,COUNTIF($F$8:F466,POINTYEARS),0))),"",INDEX(POINTYEARS,MATCH(0,COUNTIF($F$8:F466,POINTYEARS),0)))</f>
        <v/>
      </c>
      <c r="G467" t="str">
        <f t="shared" si="19"/>
        <v/>
      </c>
    </row>
    <row r="468" spans="1:7" x14ac:dyDescent="0.25">
      <c r="A468" s="45"/>
      <c r="B468" s="40"/>
      <c r="C468" s="46"/>
      <c r="D468" s="42"/>
      <c r="E468" s="25" t="str">
        <f t="shared" si="21"/>
        <v/>
      </c>
      <c r="F468" s="25" t="str">
        <f t="array" ref="F468">IF(ISNA(INDEX(POINTYEARS,MATCH(0,COUNTIF($F$8:F467,POINTYEARS),0))),"",INDEX(POINTYEARS,MATCH(0,COUNTIF($F$8:F467,POINTYEARS),0)))</f>
        <v/>
      </c>
      <c r="G468" t="str">
        <f t="shared" si="19"/>
        <v/>
      </c>
    </row>
    <row r="469" spans="1:7" x14ac:dyDescent="0.25">
      <c r="A469" s="45"/>
      <c r="B469" s="40"/>
      <c r="C469" s="46"/>
      <c r="D469" s="42"/>
      <c r="E469" s="25" t="str">
        <f t="shared" si="21"/>
        <v/>
      </c>
      <c r="F469" s="25" t="str">
        <f t="array" ref="F469">IF(ISNA(INDEX(POINTYEARS,MATCH(0,COUNTIF($F$8:F468,POINTYEARS),0))),"",INDEX(POINTYEARS,MATCH(0,COUNTIF($F$8:F468,POINTYEARS),0)))</f>
        <v/>
      </c>
      <c r="G469" t="str">
        <f t="shared" si="19"/>
        <v/>
      </c>
    </row>
    <row r="470" spans="1:7" x14ac:dyDescent="0.25">
      <c r="A470" s="45"/>
      <c r="B470" s="40"/>
      <c r="C470" s="46"/>
      <c r="D470" s="42"/>
      <c r="E470" s="25" t="str">
        <f t="shared" si="21"/>
        <v/>
      </c>
      <c r="F470" s="25" t="str">
        <f t="array" ref="F470">IF(ISNA(INDEX(POINTYEARS,MATCH(0,COUNTIF($F$8:F469,POINTYEARS),0))),"",INDEX(POINTYEARS,MATCH(0,COUNTIF($F$8:F469,POINTYEARS),0)))</f>
        <v/>
      </c>
      <c r="G470" t="str">
        <f t="shared" si="19"/>
        <v/>
      </c>
    </row>
    <row r="471" spans="1:7" x14ac:dyDescent="0.25">
      <c r="A471" s="45"/>
      <c r="B471" s="40"/>
      <c r="C471" s="46"/>
      <c r="D471" s="42"/>
      <c r="E471" s="25" t="str">
        <f t="shared" si="21"/>
        <v/>
      </c>
      <c r="F471" s="25" t="str">
        <f t="array" ref="F471">IF(ISNA(INDEX(POINTYEARS,MATCH(0,COUNTIF($F$8:F470,POINTYEARS),0))),"",INDEX(POINTYEARS,MATCH(0,COUNTIF($F$8:F470,POINTYEARS),0)))</f>
        <v/>
      </c>
      <c r="G471" t="str">
        <f t="shared" si="19"/>
        <v/>
      </c>
    </row>
    <row r="472" spans="1:7" x14ac:dyDescent="0.25">
      <c r="A472" s="45"/>
      <c r="B472" s="40"/>
      <c r="C472" s="46"/>
      <c r="D472" s="42"/>
      <c r="E472" s="25" t="str">
        <f t="shared" si="21"/>
        <v/>
      </c>
      <c r="F472" s="25" t="str">
        <f t="array" ref="F472">IF(ISNA(INDEX(POINTYEARS,MATCH(0,COUNTIF($F$8:F471,POINTYEARS),0))),"",INDEX(POINTYEARS,MATCH(0,COUNTIF($F$8:F471,POINTYEARS),0)))</f>
        <v/>
      </c>
      <c r="G472" t="str">
        <f t="shared" si="19"/>
        <v/>
      </c>
    </row>
    <row r="473" spans="1:7" x14ac:dyDescent="0.25">
      <c r="A473" s="45"/>
      <c r="B473" s="40"/>
      <c r="C473" s="46"/>
      <c r="D473" s="42"/>
      <c r="E473" s="25" t="str">
        <f t="shared" si="21"/>
        <v/>
      </c>
      <c r="F473" s="25" t="str">
        <f t="array" ref="F473">IF(ISNA(INDEX(POINTYEARS,MATCH(0,COUNTIF($F$8:F472,POINTYEARS),0))),"",INDEX(POINTYEARS,MATCH(0,COUNTIF($F$8:F472,POINTYEARS),0)))</f>
        <v/>
      </c>
      <c r="G473" t="str">
        <f t="shared" si="19"/>
        <v/>
      </c>
    </row>
    <row r="474" spans="1:7" x14ac:dyDescent="0.25">
      <c r="A474" s="45"/>
      <c r="B474" s="40"/>
      <c r="C474" s="46"/>
      <c r="D474" s="42"/>
      <c r="E474" s="25" t="str">
        <f t="shared" si="21"/>
        <v/>
      </c>
      <c r="F474" s="25" t="str">
        <f t="array" ref="F474">IF(ISNA(INDEX(POINTYEARS,MATCH(0,COUNTIF($F$8:F473,POINTYEARS),0))),"",INDEX(POINTYEARS,MATCH(0,COUNTIF($F$8:F473,POINTYEARS),0)))</f>
        <v/>
      </c>
      <c r="G474" t="str">
        <f t="shared" si="19"/>
        <v/>
      </c>
    </row>
    <row r="475" spans="1:7" x14ac:dyDescent="0.25">
      <c r="A475" s="45"/>
      <c r="B475" s="40"/>
      <c r="C475" s="46"/>
      <c r="D475" s="42"/>
      <c r="E475" s="25" t="str">
        <f t="shared" si="21"/>
        <v/>
      </c>
      <c r="F475" s="25" t="str">
        <f t="array" ref="F475">IF(ISNA(INDEX(POINTYEARS,MATCH(0,COUNTIF($F$8:F474,POINTYEARS),0))),"",INDEX(POINTYEARS,MATCH(0,COUNTIF($F$8:F474,POINTYEARS),0)))</f>
        <v/>
      </c>
      <c r="G475" t="str">
        <f t="shared" si="19"/>
        <v/>
      </c>
    </row>
    <row r="476" spans="1:7" x14ac:dyDescent="0.25">
      <c r="A476" s="45"/>
      <c r="B476" s="40"/>
      <c r="C476" s="46"/>
      <c r="D476" s="42"/>
      <c r="E476" s="25" t="str">
        <f t="shared" si="21"/>
        <v/>
      </c>
      <c r="F476" s="25" t="str">
        <f t="array" ref="F476">IF(ISNA(INDEX(POINTYEARS,MATCH(0,COUNTIF($F$8:F475,POINTYEARS),0))),"",INDEX(POINTYEARS,MATCH(0,COUNTIF($F$8:F475,POINTYEARS),0)))</f>
        <v/>
      </c>
      <c r="G476" t="str">
        <f t="shared" si="19"/>
        <v/>
      </c>
    </row>
    <row r="477" spans="1:7" x14ac:dyDescent="0.25">
      <c r="A477" s="45"/>
      <c r="B477" s="40"/>
      <c r="C477" s="46"/>
      <c r="D477" s="42"/>
      <c r="E477" s="25" t="str">
        <f t="shared" si="21"/>
        <v/>
      </c>
      <c r="F477" s="25" t="str">
        <f t="array" ref="F477">IF(ISNA(INDEX(POINTYEARS,MATCH(0,COUNTIF($F$8:F476,POINTYEARS),0))),"",INDEX(POINTYEARS,MATCH(0,COUNTIF($F$8:F476,POINTYEARS),0)))</f>
        <v/>
      </c>
      <c r="G477" t="str">
        <f t="shared" si="19"/>
        <v/>
      </c>
    </row>
    <row r="478" spans="1:7" x14ac:dyDescent="0.25">
      <c r="A478" s="45"/>
      <c r="B478" s="40"/>
      <c r="C478" s="46"/>
      <c r="D478" s="42"/>
      <c r="E478" s="25" t="str">
        <f t="shared" si="21"/>
        <v/>
      </c>
      <c r="F478" s="25" t="str">
        <f t="array" ref="F478">IF(ISNA(INDEX(POINTYEARS,MATCH(0,COUNTIF($F$8:F477,POINTYEARS),0))),"",INDEX(POINTYEARS,MATCH(0,COUNTIF($F$8:F477,POINTYEARS),0)))</f>
        <v/>
      </c>
      <c r="G478" t="str">
        <f t="shared" si="19"/>
        <v/>
      </c>
    </row>
    <row r="479" spans="1:7" x14ac:dyDescent="0.25">
      <c r="A479" s="45"/>
      <c r="B479" s="40"/>
      <c r="C479" s="46"/>
      <c r="D479" s="42"/>
      <c r="E479" s="25" t="str">
        <f t="shared" si="21"/>
        <v/>
      </c>
      <c r="F479" s="25" t="str">
        <f t="array" ref="F479">IF(ISNA(INDEX(POINTYEARS,MATCH(0,COUNTIF($F$8:F478,POINTYEARS),0))),"",INDEX(POINTYEARS,MATCH(0,COUNTIF($F$8:F478,POINTYEARS),0)))</f>
        <v/>
      </c>
      <c r="G479" t="str">
        <f t="shared" si="19"/>
        <v/>
      </c>
    </row>
    <row r="480" spans="1:7" x14ac:dyDescent="0.25">
      <c r="A480" s="45"/>
      <c r="B480" s="40"/>
      <c r="C480" s="46"/>
      <c r="D480" s="42"/>
      <c r="E480" s="25" t="str">
        <f t="shared" si="21"/>
        <v/>
      </c>
      <c r="F480" s="25" t="str">
        <f t="array" ref="F480">IF(ISNA(INDEX(POINTYEARS,MATCH(0,COUNTIF($F$8:F479,POINTYEARS),0))),"",INDEX(POINTYEARS,MATCH(0,COUNTIF($F$8:F479,POINTYEARS),0)))</f>
        <v/>
      </c>
      <c r="G480" t="str">
        <f t="shared" si="19"/>
        <v/>
      </c>
    </row>
    <row r="481" spans="1:7" x14ac:dyDescent="0.25">
      <c r="A481" s="45"/>
      <c r="B481" s="40"/>
      <c r="C481" s="46"/>
      <c r="D481" s="42"/>
      <c r="E481" s="25" t="str">
        <f t="shared" si="21"/>
        <v/>
      </c>
      <c r="F481" s="25" t="str">
        <f t="array" ref="F481">IF(ISNA(INDEX(POINTYEARS,MATCH(0,COUNTIF($F$8:F480,POINTYEARS),0))),"",INDEX(POINTYEARS,MATCH(0,COUNTIF($F$8:F480,POINTYEARS),0)))</f>
        <v/>
      </c>
      <c r="G481" t="str">
        <f t="shared" si="19"/>
        <v/>
      </c>
    </row>
    <row r="482" spans="1:7" x14ac:dyDescent="0.25">
      <c r="A482" s="45"/>
      <c r="B482" s="40"/>
      <c r="C482" s="46"/>
      <c r="D482" s="42"/>
      <c r="E482" s="25" t="str">
        <f t="shared" si="21"/>
        <v/>
      </c>
      <c r="F482" s="25" t="str">
        <f t="array" ref="F482">IF(ISNA(INDEX(POINTYEARS,MATCH(0,COUNTIF($F$8:F481,POINTYEARS),0))),"",INDEX(POINTYEARS,MATCH(0,COUNTIF($F$8:F481,POINTYEARS),0)))</f>
        <v/>
      </c>
      <c r="G482" t="str">
        <f t="shared" si="19"/>
        <v/>
      </c>
    </row>
    <row r="483" spans="1:7" x14ac:dyDescent="0.25">
      <c r="A483" s="45"/>
      <c r="B483" s="40"/>
      <c r="C483" s="46"/>
      <c r="D483" s="42"/>
      <c r="E483" s="25" t="str">
        <f t="shared" si="21"/>
        <v/>
      </c>
      <c r="F483" s="25" t="str">
        <f t="array" ref="F483">IF(ISNA(INDEX(POINTYEARS,MATCH(0,COUNTIF($F$8:F482,POINTYEARS),0))),"",INDEX(POINTYEARS,MATCH(0,COUNTIF($F$8:F482,POINTYEARS),0)))</f>
        <v/>
      </c>
      <c r="G483" t="str">
        <f t="shared" si="19"/>
        <v/>
      </c>
    </row>
    <row r="484" spans="1:7" x14ac:dyDescent="0.25">
      <c r="A484" s="45"/>
      <c r="B484" s="40"/>
      <c r="C484" s="46"/>
      <c r="D484" s="42"/>
      <c r="E484" s="25" t="str">
        <f t="shared" si="21"/>
        <v/>
      </c>
      <c r="F484" s="25" t="str">
        <f t="array" ref="F484">IF(ISNA(INDEX(POINTYEARS,MATCH(0,COUNTIF($F$8:F483,POINTYEARS),0))),"",INDEX(POINTYEARS,MATCH(0,COUNTIF($F$8:F483,POINTYEARS),0)))</f>
        <v/>
      </c>
      <c r="G484" t="str">
        <f t="shared" si="19"/>
        <v/>
      </c>
    </row>
    <row r="485" spans="1:7" x14ac:dyDescent="0.25">
      <c r="A485" s="45"/>
      <c r="B485" s="40"/>
      <c r="C485" s="46"/>
      <c r="D485" s="42"/>
      <c r="E485" s="25" t="str">
        <f t="shared" si="21"/>
        <v/>
      </c>
      <c r="F485" s="25" t="str">
        <f t="array" ref="F485">IF(ISNA(INDEX(POINTYEARS,MATCH(0,COUNTIF($F$8:F484,POINTYEARS),0))),"",INDEX(POINTYEARS,MATCH(0,COUNTIF($F$8:F484,POINTYEARS),0)))</f>
        <v/>
      </c>
      <c r="G485" t="str">
        <f t="shared" si="19"/>
        <v/>
      </c>
    </row>
    <row r="486" spans="1:7" x14ac:dyDescent="0.25">
      <c r="A486" s="45"/>
      <c r="B486" s="40"/>
      <c r="C486" s="46"/>
      <c r="D486" s="42"/>
      <c r="E486" s="25" t="str">
        <f t="shared" si="21"/>
        <v/>
      </c>
      <c r="F486" s="25" t="str">
        <f t="array" ref="F486">IF(ISNA(INDEX(POINTYEARS,MATCH(0,COUNTIF($F$8:F485,POINTYEARS),0))),"",INDEX(POINTYEARS,MATCH(0,COUNTIF($F$8:F485,POINTYEARS),0)))</f>
        <v/>
      </c>
      <c r="G486" t="str">
        <f t="shared" si="19"/>
        <v/>
      </c>
    </row>
    <row r="487" spans="1:7" x14ac:dyDescent="0.25">
      <c r="A487" s="45"/>
      <c r="B487" s="40"/>
      <c r="C487" s="46"/>
      <c r="D487" s="42"/>
      <c r="E487" s="25" t="str">
        <f t="shared" si="21"/>
        <v/>
      </c>
      <c r="F487" s="25" t="str">
        <f t="array" ref="F487">IF(ISNA(INDEX(POINTYEARS,MATCH(0,COUNTIF($F$8:F486,POINTYEARS),0))),"",INDEX(POINTYEARS,MATCH(0,COUNTIF($F$8:F486,POINTYEARS),0)))</f>
        <v/>
      </c>
      <c r="G487" t="str">
        <f t="shared" si="19"/>
        <v/>
      </c>
    </row>
    <row r="488" spans="1:7" x14ac:dyDescent="0.25">
      <c r="A488" s="45"/>
      <c r="B488" s="40"/>
      <c r="C488" s="46"/>
      <c r="D488" s="42"/>
      <c r="E488" s="25" t="str">
        <f t="shared" si="21"/>
        <v/>
      </c>
      <c r="F488" s="25" t="str">
        <f t="array" ref="F488">IF(ISNA(INDEX(POINTYEARS,MATCH(0,COUNTIF($F$8:F487,POINTYEARS),0))),"",INDEX(POINTYEARS,MATCH(0,COUNTIF($F$8:F487,POINTYEARS),0)))</f>
        <v/>
      </c>
      <c r="G488" t="str">
        <f t="shared" si="19"/>
        <v/>
      </c>
    </row>
    <row r="489" spans="1:7" x14ac:dyDescent="0.25">
      <c r="A489" s="45"/>
      <c r="B489" s="40"/>
      <c r="C489" s="46"/>
      <c r="D489" s="42"/>
      <c r="E489" s="25" t="str">
        <f t="shared" si="21"/>
        <v/>
      </c>
      <c r="F489" s="25" t="str">
        <f t="array" ref="F489">IF(ISNA(INDEX(POINTYEARS,MATCH(0,COUNTIF($F$8:F488,POINTYEARS),0))),"",INDEX(POINTYEARS,MATCH(0,COUNTIF($F$8:F488,POINTYEARS),0)))</f>
        <v/>
      </c>
      <c r="G489" t="str">
        <f t="shared" ref="G489:G552" si="22">IF(AND(C489&gt;0,A489=""),"Please enter a valid date.","")</f>
        <v/>
      </c>
    </row>
    <row r="490" spans="1:7" x14ac:dyDescent="0.25">
      <c r="A490" s="45"/>
      <c r="B490" s="40"/>
      <c r="C490" s="46"/>
      <c r="D490" s="42"/>
      <c r="E490" s="25" t="str">
        <f t="shared" si="21"/>
        <v/>
      </c>
      <c r="F490" s="25" t="str">
        <f t="array" ref="F490">IF(ISNA(INDEX(POINTYEARS,MATCH(0,COUNTIF($F$8:F489,POINTYEARS),0))),"",INDEX(POINTYEARS,MATCH(0,COUNTIF($F$8:F489,POINTYEARS),0)))</f>
        <v/>
      </c>
      <c r="G490" t="str">
        <f t="shared" si="22"/>
        <v/>
      </c>
    </row>
    <row r="491" spans="1:7" x14ac:dyDescent="0.25">
      <c r="A491" s="45"/>
      <c r="B491" s="40"/>
      <c r="C491" s="46"/>
      <c r="D491" s="42"/>
      <c r="E491" s="25" t="str">
        <f t="shared" si="21"/>
        <v/>
      </c>
      <c r="F491" s="25" t="str">
        <f t="array" ref="F491">IF(ISNA(INDEX(POINTYEARS,MATCH(0,COUNTIF($F$8:F490,POINTYEARS),0))),"",INDEX(POINTYEARS,MATCH(0,COUNTIF($F$8:F490,POINTYEARS),0)))</f>
        <v/>
      </c>
      <c r="G491" t="str">
        <f t="shared" si="22"/>
        <v/>
      </c>
    </row>
    <row r="492" spans="1:7" x14ac:dyDescent="0.25">
      <c r="A492" s="45"/>
      <c r="B492" s="40"/>
      <c r="C492" s="46"/>
      <c r="D492" s="42"/>
      <c r="E492" s="25" t="str">
        <f t="shared" si="21"/>
        <v/>
      </c>
      <c r="F492" s="25" t="str">
        <f t="array" ref="F492">IF(ISNA(INDEX(POINTYEARS,MATCH(0,COUNTIF($F$8:F491,POINTYEARS),0))),"",INDEX(POINTYEARS,MATCH(0,COUNTIF($F$8:F491,POINTYEARS),0)))</f>
        <v/>
      </c>
      <c r="G492" t="str">
        <f t="shared" si="22"/>
        <v/>
      </c>
    </row>
    <row r="493" spans="1:7" x14ac:dyDescent="0.25">
      <c r="A493" s="45"/>
      <c r="B493" s="40"/>
      <c r="C493" s="46"/>
      <c r="D493" s="42"/>
      <c r="E493" s="25" t="str">
        <f t="shared" si="21"/>
        <v/>
      </c>
      <c r="F493" s="25" t="str">
        <f t="array" ref="F493">IF(ISNA(INDEX(POINTYEARS,MATCH(0,COUNTIF($F$8:F492,POINTYEARS),0))),"",INDEX(POINTYEARS,MATCH(0,COUNTIF($F$8:F492,POINTYEARS),0)))</f>
        <v/>
      </c>
      <c r="G493" t="str">
        <f t="shared" si="22"/>
        <v/>
      </c>
    </row>
    <row r="494" spans="1:7" x14ac:dyDescent="0.25">
      <c r="A494" s="45"/>
      <c r="B494" s="40"/>
      <c r="C494" s="46"/>
      <c r="D494" s="42"/>
      <c r="E494" s="25" t="str">
        <f t="shared" si="21"/>
        <v/>
      </c>
      <c r="F494" s="25" t="str">
        <f t="array" ref="F494">IF(ISNA(INDEX(POINTYEARS,MATCH(0,COUNTIF($F$8:F493,POINTYEARS),0))),"",INDEX(POINTYEARS,MATCH(0,COUNTIF($F$8:F493,POINTYEARS),0)))</f>
        <v/>
      </c>
      <c r="G494" t="str">
        <f t="shared" si="22"/>
        <v/>
      </c>
    </row>
    <row r="495" spans="1:7" x14ac:dyDescent="0.25">
      <c r="A495" s="45"/>
      <c r="B495" s="40"/>
      <c r="C495" s="46"/>
      <c r="D495" s="42"/>
      <c r="E495" s="25" t="str">
        <f t="shared" si="21"/>
        <v/>
      </c>
      <c r="F495" s="25" t="str">
        <f t="array" ref="F495">IF(ISNA(INDEX(POINTYEARS,MATCH(0,COUNTIF($F$8:F494,POINTYEARS),0))),"",INDEX(POINTYEARS,MATCH(0,COUNTIF($F$8:F494,POINTYEARS),0)))</f>
        <v/>
      </c>
      <c r="G495" t="str">
        <f t="shared" si="22"/>
        <v/>
      </c>
    </row>
    <row r="496" spans="1:7" x14ac:dyDescent="0.25">
      <c r="A496" s="45"/>
      <c r="B496" s="40"/>
      <c r="C496" s="46"/>
      <c r="D496" s="42"/>
      <c r="E496" s="25" t="str">
        <f t="shared" si="21"/>
        <v/>
      </c>
      <c r="F496" s="25" t="str">
        <f t="array" ref="F496">IF(ISNA(INDEX(POINTYEARS,MATCH(0,COUNTIF($F$8:F495,POINTYEARS),0))),"",INDEX(POINTYEARS,MATCH(0,COUNTIF($F$8:F495,POINTYEARS),0)))</f>
        <v/>
      </c>
      <c r="G496" t="str">
        <f t="shared" si="22"/>
        <v/>
      </c>
    </row>
    <row r="497" spans="1:7" x14ac:dyDescent="0.25">
      <c r="A497" s="45"/>
      <c r="B497" s="40"/>
      <c r="C497" s="46"/>
      <c r="D497" s="42"/>
      <c r="E497" s="25" t="str">
        <f t="shared" si="21"/>
        <v/>
      </c>
      <c r="F497" s="25" t="str">
        <f t="array" ref="F497">IF(ISNA(INDEX(POINTYEARS,MATCH(0,COUNTIF($F$8:F496,POINTYEARS),0))),"",INDEX(POINTYEARS,MATCH(0,COUNTIF($F$8:F496,POINTYEARS),0)))</f>
        <v/>
      </c>
      <c r="G497" t="str">
        <f t="shared" si="22"/>
        <v/>
      </c>
    </row>
    <row r="498" spans="1:7" x14ac:dyDescent="0.25">
      <c r="A498" s="45"/>
      <c r="B498" s="40"/>
      <c r="C498" s="46"/>
      <c r="D498" s="42"/>
      <c r="E498" s="25" t="str">
        <f t="shared" si="21"/>
        <v/>
      </c>
      <c r="F498" s="25" t="str">
        <f t="array" ref="F498">IF(ISNA(INDEX(POINTYEARS,MATCH(0,COUNTIF($F$8:F497,POINTYEARS),0))),"",INDEX(POINTYEARS,MATCH(0,COUNTIF($F$8:F497,POINTYEARS),0)))</f>
        <v/>
      </c>
      <c r="G498" t="str">
        <f t="shared" si="22"/>
        <v/>
      </c>
    </row>
    <row r="499" spans="1:7" x14ac:dyDescent="0.25">
      <c r="A499" s="45"/>
      <c r="B499" s="40"/>
      <c r="C499" s="46"/>
      <c r="D499" s="42"/>
      <c r="E499" s="25" t="str">
        <f t="shared" si="21"/>
        <v/>
      </c>
      <c r="F499" s="25" t="str">
        <f t="array" ref="F499">IF(ISNA(INDEX(POINTYEARS,MATCH(0,COUNTIF($F$8:F498,POINTYEARS),0))),"",INDEX(POINTYEARS,MATCH(0,COUNTIF($F$8:F498,POINTYEARS),0)))</f>
        <v/>
      </c>
      <c r="G499" t="str">
        <f t="shared" si="22"/>
        <v/>
      </c>
    </row>
    <row r="500" spans="1:7" x14ac:dyDescent="0.25">
      <c r="A500" s="45"/>
      <c r="B500" s="40"/>
      <c r="C500" s="46"/>
      <c r="D500" s="42"/>
      <c r="E500" s="25" t="str">
        <f t="shared" si="21"/>
        <v/>
      </c>
      <c r="F500" s="25" t="str">
        <f t="array" ref="F500">IF(ISNA(INDEX(POINTYEARS,MATCH(0,COUNTIF($F$8:F499,POINTYEARS),0))),"",INDEX(POINTYEARS,MATCH(0,COUNTIF($F$8:F499,POINTYEARS),0)))</f>
        <v/>
      </c>
      <c r="G500" t="str">
        <f t="shared" si="22"/>
        <v/>
      </c>
    </row>
    <row r="501" spans="1:7" x14ac:dyDescent="0.25">
      <c r="A501" s="45"/>
      <c r="B501" s="40"/>
      <c r="C501" s="46"/>
      <c r="D501" s="42"/>
      <c r="E501" s="25" t="str">
        <f t="shared" si="21"/>
        <v/>
      </c>
      <c r="F501" s="25" t="str">
        <f t="array" ref="F501">IF(ISNA(INDEX(POINTYEARS,MATCH(0,COUNTIF($F$8:F500,POINTYEARS),0))),"",INDEX(POINTYEARS,MATCH(0,COUNTIF($F$8:F500,POINTYEARS),0)))</f>
        <v/>
      </c>
      <c r="G501" t="str">
        <f t="shared" si="22"/>
        <v/>
      </c>
    </row>
    <row r="502" spans="1:7" x14ac:dyDescent="0.25">
      <c r="A502" s="45"/>
      <c r="B502" s="40"/>
      <c r="C502" s="46"/>
      <c r="D502" s="42"/>
      <c r="E502" s="25" t="str">
        <f t="shared" si="21"/>
        <v/>
      </c>
      <c r="F502" s="25" t="str">
        <f t="array" ref="F502">IF(ISNA(INDEX(POINTYEARS,MATCH(0,COUNTIF($F$8:F501,POINTYEARS),0))),"",INDEX(POINTYEARS,MATCH(0,COUNTIF($F$8:F501,POINTYEARS),0)))</f>
        <v/>
      </c>
      <c r="G502" t="str">
        <f t="shared" si="22"/>
        <v/>
      </c>
    </row>
    <row r="503" spans="1:7" x14ac:dyDescent="0.25">
      <c r="A503" s="45"/>
      <c r="B503" s="40"/>
      <c r="C503" s="46"/>
      <c r="D503" s="42"/>
      <c r="E503" s="25" t="str">
        <f t="shared" si="21"/>
        <v/>
      </c>
      <c r="F503" s="25" t="str">
        <f t="array" ref="F503">IF(ISNA(INDEX(POINTYEARS,MATCH(0,COUNTIF($F$8:F502,POINTYEARS),0))),"",INDEX(POINTYEARS,MATCH(0,COUNTIF($F$8:F502,POINTYEARS),0)))</f>
        <v/>
      </c>
      <c r="G503" t="str">
        <f t="shared" si="22"/>
        <v/>
      </c>
    </row>
    <row r="504" spans="1:7" x14ac:dyDescent="0.25">
      <c r="A504" s="45"/>
      <c r="B504" s="40"/>
      <c r="C504" s="46"/>
      <c r="D504" s="42"/>
      <c r="E504" s="25" t="str">
        <f t="shared" si="21"/>
        <v/>
      </c>
      <c r="F504" s="25" t="str">
        <f t="array" ref="F504">IF(ISNA(INDEX(POINTYEARS,MATCH(0,COUNTIF($F$8:F503,POINTYEARS),0))),"",INDEX(POINTYEARS,MATCH(0,COUNTIF($F$8:F503,POINTYEARS),0)))</f>
        <v/>
      </c>
      <c r="G504" t="str">
        <f t="shared" si="22"/>
        <v/>
      </c>
    </row>
    <row r="505" spans="1:7" x14ac:dyDescent="0.25">
      <c r="A505" s="45"/>
      <c r="B505" s="40"/>
      <c r="C505" s="46"/>
      <c r="D505" s="42"/>
      <c r="E505" s="25" t="str">
        <f t="shared" si="21"/>
        <v/>
      </c>
      <c r="F505" s="25" t="str">
        <f t="array" ref="F505">IF(ISNA(INDEX(POINTYEARS,MATCH(0,COUNTIF($F$8:F504,POINTYEARS),0))),"",INDEX(POINTYEARS,MATCH(0,COUNTIF($F$8:F504,POINTYEARS),0)))</f>
        <v/>
      </c>
      <c r="G505" t="str">
        <f t="shared" si="22"/>
        <v/>
      </c>
    </row>
    <row r="506" spans="1:7" x14ac:dyDescent="0.25">
      <c r="A506" s="45"/>
      <c r="B506" s="40"/>
      <c r="C506" s="46"/>
      <c r="D506" s="42"/>
      <c r="E506" s="25" t="str">
        <f t="shared" si="21"/>
        <v/>
      </c>
      <c r="F506" s="25" t="str">
        <f t="array" ref="F506">IF(ISNA(INDEX(POINTYEARS,MATCH(0,COUNTIF($F$8:F505,POINTYEARS),0))),"",INDEX(POINTYEARS,MATCH(0,COUNTIF($F$8:F505,POINTYEARS),0)))</f>
        <v/>
      </c>
      <c r="G506" t="str">
        <f t="shared" si="22"/>
        <v/>
      </c>
    </row>
    <row r="507" spans="1:7" x14ac:dyDescent="0.25">
      <c r="A507" s="45"/>
      <c r="B507" s="40"/>
      <c r="C507" s="46"/>
      <c r="D507" s="42"/>
      <c r="E507" s="25" t="str">
        <f t="shared" si="21"/>
        <v/>
      </c>
      <c r="F507" s="25" t="str">
        <f t="array" ref="F507">IF(ISNA(INDEX(POINTYEARS,MATCH(0,COUNTIF($F$8:F506,POINTYEARS),0))),"",INDEX(POINTYEARS,MATCH(0,COUNTIF($F$8:F506,POINTYEARS),0)))</f>
        <v/>
      </c>
      <c r="G507" t="str">
        <f t="shared" si="22"/>
        <v/>
      </c>
    </row>
    <row r="508" spans="1:7" x14ac:dyDescent="0.25">
      <c r="A508" s="45"/>
      <c r="B508" s="40"/>
      <c r="C508" s="46"/>
      <c r="D508" s="42"/>
      <c r="E508" s="25" t="str">
        <f t="shared" si="21"/>
        <v/>
      </c>
      <c r="F508" s="25" t="str">
        <f t="array" ref="F508">IF(ISNA(INDEX(POINTYEARS,MATCH(0,COUNTIF($F$8:F507,POINTYEARS),0))),"",INDEX(POINTYEARS,MATCH(0,COUNTIF($F$8:F507,POINTYEARS),0)))</f>
        <v/>
      </c>
      <c r="G508" t="str">
        <f t="shared" si="22"/>
        <v/>
      </c>
    </row>
    <row r="509" spans="1:7" x14ac:dyDescent="0.25">
      <c r="A509" s="45"/>
      <c r="B509" s="40"/>
      <c r="C509" s="46"/>
      <c r="D509" s="42"/>
      <c r="E509" s="25" t="str">
        <f t="shared" si="21"/>
        <v/>
      </c>
      <c r="F509" s="25" t="str">
        <f t="array" ref="F509">IF(ISNA(INDEX(POINTYEARS,MATCH(0,COUNTIF($F$8:F508,POINTYEARS),0))),"",INDEX(POINTYEARS,MATCH(0,COUNTIF($F$8:F508,POINTYEARS),0)))</f>
        <v/>
      </c>
      <c r="G509" t="str">
        <f t="shared" si="22"/>
        <v/>
      </c>
    </row>
    <row r="510" spans="1:7" x14ac:dyDescent="0.25">
      <c r="A510" s="45"/>
      <c r="B510" s="40"/>
      <c r="C510" s="46"/>
      <c r="D510" s="42"/>
      <c r="E510" s="25" t="str">
        <f t="shared" si="21"/>
        <v/>
      </c>
      <c r="F510" s="25" t="str">
        <f t="array" ref="F510">IF(ISNA(INDEX(POINTYEARS,MATCH(0,COUNTIF($F$8:F509,POINTYEARS),0))),"",INDEX(POINTYEARS,MATCH(0,COUNTIF($F$8:F509,POINTYEARS),0)))</f>
        <v/>
      </c>
      <c r="G510" t="str">
        <f t="shared" si="22"/>
        <v/>
      </c>
    </row>
    <row r="511" spans="1:7" x14ac:dyDescent="0.25">
      <c r="A511" s="45"/>
      <c r="B511" s="40"/>
      <c r="C511" s="46"/>
      <c r="D511" s="42"/>
      <c r="E511" s="25" t="str">
        <f t="shared" si="21"/>
        <v/>
      </c>
      <c r="F511" s="25" t="str">
        <f t="array" ref="F511">IF(ISNA(INDEX(POINTYEARS,MATCH(0,COUNTIF($F$8:F510,POINTYEARS),0))),"",INDEX(POINTYEARS,MATCH(0,COUNTIF($F$8:F510,POINTYEARS),0)))</f>
        <v/>
      </c>
      <c r="G511" t="str">
        <f t="shared" si="22"/>
        <v/>
      </c>
    </row>
    <row r="512" spans="1:7" x14ac:dyDescent="0.25">
      <c r="A512" s="45"/>
      <c r="B512" s="40"/>
      <c r="C512" s="46"/>
      <c r="D512" s="42"/>
      <c r="E512" s="25" t="str">
        <f t="shared" si="21"/>
        <v/>
      </c>
      <c r="F512" s="25" t="str">
        <f t="array" ref="F512">IF(ISNA(INDEX(POINTYEARS,MATCH(0,COUNTIF($F$8:F511,POINTYEARS),0))),"",INDEX(POINTYEARS,MATCH(0,COUNTIF($F$8:F511,POINTYEARS),0)))</f>
        <v/>
      </c>
      <c r="G512" t="str">
        <f t="shared" si="22"/>
        <v/>
      </c>
    </row>
    <row r="513" spans="1:7" x14ac:dyDescent="0.25">
      <c r="A513" s="45"/>
      <c r="B513" s="40"/>
      <c r="C513" s="46"/>
      <c r="D513" s="42"/>
      <c r="E513" s="25" t="str">
        <f t="shared" si="21"/>
        <v/>
      </c>
      <c r="F513" s="25" t="str">
        <f t="array" ref="F513">IF(ISNA(INDEX(POINTYEARS,MATCH(0,COUNTIF($F$8:F512,POINTYEARS),0))),"",INDEX(POINTYEARS,MATCH(0,COUNTIF($F$8:F512,POINTYEARS),0)))</f>
        <v/>
      </c>
      <c r="G513" t="str">
        <f t="shared" si="22"/>
        <v/>
      </c>
    </row>
    <row r="514" spans="1:7" x14ac:dyDescent="0.25">
      <c r="A514" s="45"/>
      <c r="B514" s="40"/>
      <c r="C514" s="46"/>
      <c r="D514" s="42"/>
      <c r="E514" s="25" t="str">
        <f t="shared" si="21"/>
        <v/>
      </c>
      <c r="F514" s="25" t="str">
        <f t="array" ref="F514">IF(ISNA(INDEX(POINTYEARS,MATCH(0,COUNTIF($F$8:F513,POINTYEARS),0))),"",INDEX(POINTYEARS,MATCH(0,COUNTIF($F$8:F513,POINTYEARS),0)))</f>
        <v/>
      </c>
      <c r="G514" t="str">
        <f t="shared" si="22"/>
        <v/>
      </c>
    </row>
    <row r="515" spans="1:7" x14ac:dyDescent="0.25">
      <c r="A515" s="45"/>
      <c r="B515" s="40"/>
      <c r="C515" s="46"/>
      <c r="D515" s="42"/>
      <c r="E515" s="25" t="str">
        <f t="shared" si="21"/>
        <v/>
      </c>
      <c r="F515" s="25" t="str">
        <f t="array" ref="F515">IF(ISNA(INDEX(POINTYEARS,MATCH(0,COUNTIF($F$8:F514,POINTYEARS),0))),"",INDEX(POINTYEARS,MATCH(0,COUNTIF($F$8:F514,POINTYEARS),0)))</f>
        <v/>
      </c>
      <c r="G515" t="str">
        <f t="shared" si="22"/>
        <v/>
      </c>
    </row>
    <row r="516" spans="1:7" x14ac:dyDescent="0.25">
      <c r="A516" s="45"/>
      <c r="B516" s="40"/>
      <c r="C516" s="46"/>
      <c r="D516" s="42"/>
      <c r="E516" s="25" t="str">
        <f t="shared" si="21"/>
        <v/>
      </c>
      <c r="F516" s="25" t="str">
        <f t="array" ref="F516">IF(ISNA(INDEX(POINTYEARS,MATCH(0,COUNTIF($F$8:F515,POINTYEARS),0))),"",INDEX(POINTYEARS,MATCH(0,COUNTIF($F$8:F515,POINTYEARS),0)))</f>
        <v/>
      </c>
      <c r="G516" t="str">
        <f t="shared" si="22"/>
        <v/>
      </c>
    </row>
    <row r="517" spans="1:7" x14ac:dyDescent="0.25">
      <c r="A517" s="45"/>
      <c r="B517" s="40"/>
      <c r="C517" s="46"/>
      <c r="D517" s="42"/>
      <c r="E517" s="25" t="str">
        <f t="shared" si="21"/>
        <v/>
      </c>
      <c r="F517" s="25" t="str">
        <f t="array" ref="F517">IF(ISNA(INDEX(POINTYEARS,MATCH(0,COUNTIF($F$8:F516,POINTYEARS),0))),"",INDEX(POINTYEARS,MATCH(0,COUNTIF($F$8:F516,POINTYEARS),0)))</f>
        <v/>
      </c>
      <c r="G517" t="str">
        <f t="shared" si="22"/>
        <v/>
      </c>
    </row>
    <row r="518" spans="1:7" x14ac:dyDescent="0.25">
      <c r="A518" s="45"/>
      <c r="B518" s="40"/>
      <c r="C518" s="46"/>
      <c r="D518" s="42"/>
      <c r="E518" s="25" t="str">
        <f t="shared" si="21"/>
        <v/>
      </c>
      <c r="F518" s="25" t="str">
        <f t="array" ref="F518">IF(ISNA(INDEX(POINTYEARS,MATCH(0,COUNTIF($F$8:F517,POINTYEARS),0))),"",INDEX(POINTYEARS,MATCH(0,COUNTIF($F$8:F517,POINTYEARS),0)))</f>
        <v/>
      </c>
      <c r="G518" t="str">
        <f t="shared" si="22"/>
        <v/>
      </c>
    </row>
    <row r="519" spans="1:7" x14ac:dyDescent="0.25">
      <c r="A519" s="45"/>
      <c r="B519" s="40"/>
      <c r="C519" s="46"/>
      <c r="D519" s="42"/>
      <c r="E519" s="25" t="str">
        <f t="shared" si="21"/>
        <v/>
      </c>
      <c r="F519" s="25" t="str">
        <f t="array" ref="F519">IF(ISNA(INDEX(POINTYEARS,MATCH(0,COUNTIF($F$8:F518,POINTYEARS),0))),"",INDEX(POINTYEARS,MATCH(0,COUNTIF($F$8:F518,POINTYEARS),0)))</f>
        <v/>
      </c>
      <c r="G519" t="str">
        <f t="shared" si="22"/>
        <v/>
      </c>
    </row>
    <row r="520" spans="1:7" x14ac:dyDescent="0.25">
      <c r="A520" s="45"/>
      <c r="B520" s="40"/>
      <c r="C520" s="46"/>
      <c r="D520" s="42"/>
      <c r="E520" s="25" t="str">
        <f t="shared" si="21"/>
        <v/>
      </c>
      <c r="F520" s="25" t="str">
        <f t="array" ref="F520">IF(ISNA(INDEX(POINTYEARS,MATCH(0,COUNTIF($F$8:F519,POINTYEARS),0))),"",INDEX(POINTYEARS,MATCH(0,COUNTIF($F$8:F519,POINTYEARS),0)))</f>
        <v/>
      </c>
      <c r="G520" t="str">
        <f t="shared" si="22"/>
        <v/>
      </c>
    </row>
    <row r="521" spans="1:7" x14ac:dyDescent="0.25">
      <c r="A521" s="45"/>
      <c r="B521" s="40"/>
      <c r="C521" s="46"/>
      <c r="D521" s="42"/>
      <c r="E521" s="25" t="str">
        <f t="shared" si="21"/>
        <v/>
      </c>
      <c r="F521" s="25" t="str">
        <f t="array" ref="F521">IF(ISNA(INDEX(POINTYEARS,MATCH(0,COUNTIF($F$8:F520,POINTYEARS),0))),"",INDEX(POINTYEARS,MATCH(0,COUNTIF($F$8:F520,POINTYEARS),0)))</f>
        <v/>
      </c>
      <c r="G521" t="str">
        <f t="shared" si="22"/>
        <v/>
      </c>
    </row>
    <row r="522" spans="1:7" x14ac:dyDescent="0.25">
      <c r="A522" s="45"/>
      <c r="B522" s="40"/>
      <c r="C522" s="46"/>
      <c r="D522" s="42"/>
      <c r="E522" s="25" t="str">
        <f t="shared" si="21"/>
        <v/>
      </c>
      <c r="F522" s="25" t="str">
        <f t="array" ref="F522">IF(ISNA(INDEX(POINTYEARS,MATCH(0,COUNTIF($F$8:F521,POINTYEARS),0))),"",INDEX(POINTYEARS,MATCH(0,COUNTIF($F$8:F521,POINTYEARS),0)))</f>
        <v/>
      </c>
      <c r="G522" t="str">
        <f t="shared" si="22"/>
        <v/>
      </c>
    </row>
    <row r="523" spans="1:7" x14ac:dyDescent="0.25">
      <c r="A523" s="45"/>
      <c r="B523" s="40"/>
      <c r="C523" s="46"/>
      <c r="D523" s="42"/>
      <c r="E523" s="25" t="str">
        <f t="shared" si="21"/>
        <v/>
      </c>
      <c r="F523" s="25" t="str">
        <f t="array" ref="F523">IF(ISNA(INDEX(POINTYEARS,MATCH(0,COUNTIF($F$8:F522,POINTYEARS),0))),"",INDEX(POINTYEARS,MATCH(0,COUNTIF($F$8:F522,POINTYEARS),0)))</f>
        <v/>
      </c>
      <c r="G523" t="str">
        <f t="shared" si="22"/>
        <v/>
      </c>
    </row>
    <row r="524" spans="1:7" x14ac:dyDescent="0.25">
      <c r="A524" s="45"/>
      <c r="B524" s="40"/>
      <c r="C524" s="46"/>
      <c r="D524" s="42"/>
      <c r="E524" s="25" t="str">
        <f t="shared" si="21"/>
        <v/>
      </c>
      <c r="F524" s="25" t="str">
        <f t="array" ref="F524">IF(ISNA(INDEX(POINTYEARS,MATCH(0,COUNTIF($F$8:F523,POINTYEARS),0))),"",INDEX(POINTYEARS,MATCH(0,COUNTIF($F$8:F523,POINTYEARS),0)))</f>
        <v/>
      </c>
      <c r="G524" t="str">
        <f t="shared" si="22"/>
        <v/>
      </c>
    </row>
    <row r="525" spans="1:7" x14ac:dyDescent="0.25">
      <c r="A525" s="45"/>
      <c r="B525" s="40"/>
      <c r="C525" s="46"/>
      <c r="D525" s="42"/>
      <c r="E525" s="25" t="str">
        <f t="shared" si="21"/>
        <v/>
      </c>
      <c r="F525" s="25" t="str">
        <f t="array" ref="F525">IF(ISNA(INDEX(POINTYEARS,MATCH(0,COUNTIF($F$8:F524,POINTYEARS),0))),"",INDEX(POINTYEARS,MATCH(0,COUNTIF($F$8:F524,POINTYEARS),0)))</f>
        <v/>
      </c>
      <c r="G525" t="str">
        <f t="shared" si="22"/>
        <v/>
      </c>
    </row>
    <row r="526" spans="1:7" x14ac:dyDescent="0.25">
      <c r="A526" s="45"/>
      <c r="B526" s="40"/>
      <c r="C526" s="46"/>
      <c r="D526" s="42"/>
      <c r="E526" s="25" t="str">
        <f t="shared" si="21"/>
        <v/>
      </c>
      <c r="F526" s="25" t="str">
        <f t="array" ref="F526">IF(ISNA(INDEX(POINTYEARS,MATCH(0,COUNTIF($F$8:F525,POINTYEARS),0))),"",INDEX(POINTYEARS,MATCH(0,COUNTIF($F$8:F525,POINTYEARS),0)))</f>
        <v/>
      </c>
      <c r="G526" t="str">
        <f t="shared" si="22"/>
        <v/>
      </c>
    </row>
    <row r="527" spans="1:7" x14ac:dyDescent="0.25">
      <c r="A527" s="45"/>
      <c r="B527" s="40"/>
      <c r="C527" s="46"/>
      <c r="D527" s="42"/>
      <c r="E527" s="25" t="str">
        <f t="shared" si="21"/>
        <v/>
      </c>
      <c r="F527" s="25" t="str">
        <f t="array" ref="F527">IF(ISNA(INDEX(POINTYEARS,MATCH(0,COUNTIF($F$8:F526,POINTYEARS),0))),"",INDEX(POINTYEARS,MATCH(0,COUNTIF($F$8:F526,POINTYEARS),0)))</f>
        <v/>
      </c>
      <c r="G527" t="str">
        <f t="shared" si="22"/>
        <v/>
      </c>
    </row>
    <row r="528" spans="1:7" x14ac:dyDescent="0.25">
      <c r="A528" s="45"/>
      <c r="B528" s="40"/>
      <c r="C528" s="46"/>
      <c r="D528" s="42"/>
      <c r="E528" s="25" t="str">
        <f t="shared" si="21"/>
        <v/>
      </c>
      <c r="F528" s="25" t="str">
        <f t="array" ref="F528">IF(ISNA(INDEX(POINTYEARS,MATCH(0,COUNTIF($F$8:F527,POINTYEARS),0))),"",INDEX(POINTYEARS,MATCH(0,COUNTIF($F$8:F527,POINTYEARS),0)))</f>
        <v/>
      </c>
      <c r="G528" t="str">
        <f t="shared" si="22"/>
        <v/>
      </c>
    </row>
    <row r="529" spans="1:7" x14ac:dyDescent="0.25">
      <c r="A529" s="45"/>
      <c r="B529" s="40"/>
      <c r="C529" s="46"/>
      <c r="D529" s="42"/>
      <c r="E529" s="25" t="str">
        <f t="shared" ref="E529:E592" si="23">IF(A529&gt;0,YEAR(A529),"")</f>
        <v/>
      </c>
      <c r="F529" s="25" t="str">
        <f t="array" ref="F529">IF(ISNA(INDEX(POINTYEARS,MATCH(0,COUNTIF($F$8:F528,POINTYEARS),0))),"",INDEX(POINTYEARS,MATCH(0,COUNTIF($F$8:F528,POINTYEARS),0)))</f>
        <v/>
      </c>
      <c r="G529" t="str">
        <f t="shared" si="22"/>
        <v/>
      </c>
    </row>
    <row r="530" spans="1:7" x14ac:dyDescent="0.25">
      <c r="A530" s="45"/>
      <c r="B530" s="40"/>
      <c r="C530" s="46"/>
      <c r="D530" s="42"/>
      <c r="E530" s="25" t="str">
        <f t="shared" si="23"/>
        <v/>
      </c>
      <c r="F530" s="25" t="str">
        <f t="array" ref="F530">IF(ISNA(INDEX(POINTYEARS,MATCH(0,COUNTIF($F$8:F529,POINTYEARS),0))),"",INDEX(POINTYEARS,MATCH(0,COUNTIF($F$8:F529,POINTYEARS),0)))</f>
        <v/>
      </c>
      <c r="G530" t="str">
        <f t="shared" si="22"/>
        <v/>
      </c>
    </row>
    <row r="531" spans="1:7" x14ac:dyDescent="0.25">
      <c r="A531" s="45"/>
      <c r="B531" s="40"/>
      <c r="C531" s="46"/>
      <c r="D531" s="42"/>
      <c r="E531" s="25" t="str">
        <f t="shared" si="23"/>
        <v/>
      </c>
      <c r="F531" s="25" t="str">
        <f t="array" ref="F531">IF(ISNA(INDEX(POINTYEARS,MATCH(0,COUNTIF($F$8:F530,POINTYEARS),0))),"",INDEX(POINTYEARS,MATCH(0,COUNTIF($F$8:F530,POINTYEARS),0)))</f>
        <v/>
      </c>
      <c r="G531" t="str">
        <f t="shared" si="22"/>
        <v/>
      </c>
    </row>
    <row r="532" spans="1:7" x14ac:dyDescent="0.25">
      <c r="A532" s="45"/>
      <c r="B532" s="40"/>
      <c r="C532" s="46"/>
      <c r="D532" s="42"/>
      <c r="E532" s="25" t="str">
        <f t="shared" si="23"/>
        <v/>
      </c>
      <c r="F532" s="25" t="str">
        <f t="array" ref="F532">IF(ISNA(INDEX(POINTYEARS,MATCH(0,COUNTIF($F$8:F531,POINTYEARS),0))),"",INDEX(POINTYEARS,MATCH(0,COUNTIF($F$8:F531,POINTYEARS),0)))</f>
        <v/>
      </c>
      <c r="G532" t="str">
        <f t="shared" si="22"/>
        <v/>
      </c>
    </row>
    <row r="533" spans="1:7" x14ac:dyDescent="0.25">
      <c r="A533" s="45"/>
      <c r="B533" s="40"/>
      <c r="C533" s="46"/>
      <c r="D533" s="42"/>
      <c r="E533" s="25" t="str">
        <f t="shared" si="23"/>
        <v/>
      </c>
      <c r="F533" s="25" t="str">
        <f t="array" ref="F533">IF(ISNA(INDEX(POINTYEARS,MATCH(0,COUNTIF($F$8:F532,POINTYEARS),0))),"",INDEX(POINTYEARS,MATCH(0,COUNTIF($F$8:F532,POINTYEARS),0)))</f>
        <v/>
      </c>
      <c r="G533" t="str">
        <f t="shared" si="22"/>
        <v/>
      </c>
    </row>
    <row r="534" spans="1:7" x14ac:dyDescent="0.25">
      <c r="A534" s="45"/>
      <c r="B534" s="40"/>
      <c r="C534" s="46"/>
      <c r="D534" s="42"/>
      <c r="E534" s="25" t="str">
        <f t="shared" si="23"/>
        <v/>
      </c>
      <c r="F534" s="25" t="str">
        <f t="array" ref="F534">IF(ISNA(INDEX(POINTYEARS,MATCH(0,COUNTIF($F$8:F533,POINTYEARS),0))),"",INDEX(POINTYEARS,MATCH(0,COUNTIF($F$8:F533,POINTYEARS),0)))</f>
        <v/>
      </c>
      <c r="G534" t="str">
        <f t="shared" si="22"/>
        <v/>
      </c>
    </row>
    <row r="535" spans="1:7" x14ac:dyDescent="0.25">
      <c r="A535" s="45"/>
      <c r="B535" s="40"/>
      <c r="C535" s="46"/>
      <c r="D535" s="42"/>
      <c r="E535" s="25" t="str">
        <f t="shared" si="23"/>
        <v/>
      </c>
      <c r="F535" s="25" t="str">
        <f t="array" ref="F535">IF(ISNA(INDEX(POINTYEARS,MATCH(0,COUNTIF($F$8:F534,POINTYEARS),0))),"",INDEX(POINTYEARS,MATCH(0,COUNTIF($F$8:F534,POINTYEARS),0)))</f>
        <v/>
      </c>
      <c r="G535" t="str">
        <f t="shared" si="22"/>
        <v/>
      </c>
    </row>
    <row r="536" spans="1:7" x14ac:dyDescent="0.25">
      <c r="A536" s="45"/>
      <c r="B536" s="40"/>
      <c r="C536" s="46"/>
      <c r="D536" s="42"/>
      <c r="E536" s="25" t="str">
        <f t="shared" si="23"/>
        <v/>
      </c>
      <c r="F536" s="25" t="str">
        <f t="array" ref="F536">IF(ISNA(INDEX(POINTYEARS,MATCH(0,COUNTIF($F$8:F535,POINTYEARS),0))),"",INDEX(POINTYEARS,MATCH(0,COUNTIF($F$8:F535,POINTYEARS),0)))</f>
        <v/>
      </c>
      <c r="G536" t="str">
        <f t="shared" si="22"/>
        <v/>
      </c>
    </row>
    <row r="537" spans="1:7" x14ac:dyDescent="0.25">
      <c r="A537" s="45"/>
      <c r="B537" s="40"/>
      <c r="C537" s="46"/>
      <c r="D537" s="42"/>
      <c r="E537" s="25" t="str">
        <f t="shared" si="23"/>
        <v/>
      </c>
      <c r="F537" s="25" t="str">
        <f t="array" ref="F537">IF(ISNA(INDEX(POINTYEARS,MATCH(0,COUNTIF($F$8:F536,POINTYEARS),0))),"",INDEX(POINTYEARS,MATCH(0,COUNTIF($F$8:F536,POINTYEARS),0)))</f>
        <v/>
      </c>
      <c r="G537" t="str">
        <f t="shared" si="22"/>
        <v/>
      </c>
    </row>
    <row r="538" spans="1:7" x14ac:dyDescent="0.25">
      <c r="A538" s="45"/>
      <c r="B538" s="40"/>
      <c r="C538" s="46"/>
      <c r="D538" s="42"/>
      <c r="E538" s="25" t="str">
        <f t="shared" si="23"/>
        <v/>
      </c>
      <c r="F538" s="25" t="str">
        <f t="array" ref="F538">IF(ISNA(INDEX(POINTYEARS,MATCH(0,COUNTIF($F$8:F537,POINTYEARS),0))),"",INDEX(POINTYEARS,MATCH(0,COUNTIF($F$8:F537,POINTYEARS),0)))</f>
        <v/>
      </c>
      <c r="G538" t="str">
        <f t="shared" si="22"/>
        <v/>
      </c>
    </row>
    <row r="539" spans="1:7" x14ac:dyDescent="0.25">
      <c r="A539" s="45"/>
      <c r="B539" s="40"/>
      <c r="C539" s="46"/>
      <c r="D539" s="42"/>
      <c r="E539" s="25" t="str">
        <f t="shared" si="23"/>
        <v/>
      </c>
      <c r="F539" s="25" t="str">
        <f t="array" ref="F539">IF(ISNA(INDEX(POINTYEARS,MATCH(0,COUNTIF($F$8:F538,POINTYEARS),0))),"",INDEX(POINTYEARS,MATCH(0,COUNTIF($F$8:F538,POINTYEARS),0)))</f>
        <v/>
      </c>
      <c r="G539" t="str">
        <f t="shared" si="22"/>
        <v/>
      </c>
    </row>
    <row r="540" spans="1:7" x14ac:dyDescent="0.25">
      <c r="A540" s="45"/>
      <c r="B540" s="40"/>
      <c r="C540" s="46"/>
      <c r="D540" s="42"/>
      <c r="E540" s="25" t="str">
        <f t="shared" si="23"/>
        <v/>
      </c>
      <c r="F540" s="25" t="str">
        <f t="array" ref="F540">IF(ISNA(INDEX(POINTYEARS,MATCH(0,COUNTIF($F$8:F539,POINTYEARS),0))),"",INDEX(POINTYEARS,MATCH(0,COUNTIF($F$8:F539,POINTYEARS),0)))</f>
        <v/>
      </c>
      <c r="G540" t="str">
        <f t="shared" si="22"/>
        <v/>
      </c>
    </row>
    <row r="541" spans="1:7" x14ac:dyDescent="0.25">
      <c r="A541" s="45"/>
      <c r="B541" s="40"/>
      <c r="C541" s="46"/>
      <c r="D541" s="42"/>
      <c r="E541" s="25" t="str">
        <f t="shared" si="23"/>
        <v/>
      </c>
      <c r="F541" s="25" t="str">
        <f t="array" ref="F541">IF(ISNA(INDEX(POINTYEARS,MATCH(0,COUNTIF($F$8:F540,POINTYEARS),0))),"",INDEX(POINTYEARS,MATCH(0,COUNTIF($F$8:F540,POINTYEARS),0)))</f>
        <v/>
      </c>
      <c r="G541" t="str">
        <f t="shared" si="22"/>
        <v/>
      </c>
    </row>
    <row r="542" spans="1:7" x14ac:dyDescent="0.25">
      <c r="A542" s="45"/>
      <c r="B542" s="40"/>
      <c r="C542" s="46"/>
      <c r="D542" s="42"/>
      <c r="E542" s="25" t="str">
        <f t="shared" si="23"/>
        <v/>
      </c>
      <c r="F542" s="25" t="str">
        <f t="array" ref="F542">IF(ISNA(INDEX(POINTYEARS,MATCH(0,COUNTIF($F$8:F541,POINTYEARS),0))),"",INDEX(POINTYEARS,MATCH(0,COUNTIF($F$8:F541,POINTYEARS),0)))</f>
        <v/>
      </c>
      <c r="G542" t="str">
        <f t="shared" si="22"/>
        <v/>
      </c>
    </row>
    <row r="543" spans="1:7" x14ac:dyDescent="0.25">
      <c r="A543" s="45"/>
      <c r="B543" s="40"/>
      <c r="C543" s="46"/>
      <c r="D543" s="42"/>
      <c r="E543" s="25" t="str">
        <f t="shared" si="23"/>
        <v/>
      </c>
      <c r="F543" s="25" t="str">
        <f t="array" ref="F543">IF(ISNA(INDEX(POINTYEARS,MATCH(0,COUNTIF($F$8:F542,POINTYEARS),0))),"",INDEX(POINTYEARS,MATCH(0,COUNTIF($F$8:F542,POINTYEARS),0)))</f>
        <v/>
      </c>
      <c r="G543" t="str">
        <f t="shared" si="22"/>
        <v/>
      </c>
    </row>
    <row r="544" spans="1:7" x14ac:dyDescent="0.25">
      <c r="A544" s="45"/>
      <c r="B544" s="40"/>
      <c r="C544" s="46"/>
      <c r="D544" s="42"/>
      <c r="E544" s="25" t="str">
        <f t="shared" si="23"/>
        <v/>
      </c>
      <c r="F544" s="25" t="str">
        <f t="array" ref="F544">IF(ISNA(INDEX(POINTYEARS,MATCH(0,COUNTIF($F$8:F543,POINTYEARS),0))),"",INDEX(POINTYEARS,MATCH(0,COUNTIF($F$8:F543,POINTYEARS),0)))</f>
        <v/>
      </c>
      <c r="G544" t="str">
        <f t="shared" si="22"/>
        <v/>
      </c>
    </row>
    <row r="545" spans="1:7" x14ac:dyDescent="0.25">
      <c r="A545" s="45"/>
      <c r="B545" s="40"/>
      <c r="C545" s="46"/>
      <c r="D545" s="42"/>
      <c r="E545" s="25" t="str">
        <f t="shared" si="23"/>
        <v/>
      </c>
      <c r="F545" s="25" t="str">
        <f t="array" ref="F545">IF(ISNA(INDEX(POINTYEARS,MATCH(0,COUNTIF($F$8:F544,POINTYEARS),0))),"",INDEX(POINTYEARS,MATCH(0,COUNTIF($F$8:F544,POINTYEARS),0)))</f>
        <v/>
      </c>
      <c r="G545" t="str">
        <f t="shared" si="22"/>
        <v/>
      </c>
    </row>
    <row r="546" spans="1:7" x14ac:dyDescent="0.25">
      <c r="A546" s="45"/>
      <c r="B546" s="40"/>
      <c r="C546" s="46"/>
      <c r="D546" s="42"/>
      <c r="E546" s="25" t="str">
        <f t="shared" si="23"/>
        <v/>
      </c>
      <c r="F546" s="25" t="str">
        <f t="array" ref="F546">IF(ISNA(INDEX(POINTYEARS,MATCH(0,COUNTIF($F$8:F545,POINTYEARS),0))),"",INDEX(POINTYEARS,MATCH(0,COUNTIF($F$8:F545,POINTYEARS),0)))</f>
        <v/>
      </c>
      <c r="G546" t="str">
        <f t="shared" si="22"/>
        <v/>
      </c>
    </row>
    <row r="547" spans="1:7" x14ac:dyDescent="0.25">
      <c r="A547" s="45"/>
      <c r="B547" s="40"/>
      <c r="C547" s="46"/>
      <c r="D547" s="42"/>
      <c r="E547" s="25" t="str">
        <f t="shared" si="23"/>
        <v/>
      </c>
      <c r="F547" s="25" t="str">
        <f t="array" ref="F547">IF(ISNA(INDEX(POINTYEARS,MATCH(0,COUNTIF($F$8:F546,POINTYEARS),0))),"",INDEX(POINTYEARS,MATCH(0,COUNTIF($F$8:F546,POINTYEARS),0)))</f>
        <v/>
      </c>
      <c r="G547" t="str">
        <f t="shared" si="22"/>
        <v/>
      </c>
    </row>
    <row r="548" spans="1:7" x14ac:dyDescent="0.25">
      <c r="A548" s="45"/>
      <c r="B548" s="40"/>
      <c r="C548" s="46"/>
      <c r="D548" s="42"/>
      <c r="E548" s="25" t="str">
        <f t="shared" si="23"/>
        <v/>
      </c>
      <c r="F548" s="25" t="str">
        <f t="array" ref="F548">IF(ISNA(INDEX(POINTYEARS,MATCH(0,COUNTIF($F$8:F547,POINTYEARS),0))),"",INDEX(POINTYEARS,MATCH(0,COUNTIF($F$8:F547,POINTYEARS),0)))</f>
        <v/>
      </c>
      <c r="G548" t="str">
        <f t="shared" si="22"/>
        <v/>
      </c>
    </row>
    <row r="549" spans="1:7" x14ac:dyDescent="0.25">
      <c r="A549" s="45"/>
      <c r="B549" s="40"/>
      <c r="C549" s="46"/>
      <c r="D549" s="42"/>
      <c r="E549" s="25" t="str">
        <f t="shared" si="23"/>
        <v/>
      </c>
      <c r="F549" s="25" t="str">
        <f t="array" ref="F549">IF(ISNA(INDEX(POINTYEARS,MATCH(0,COUNTIF($F$8:F548,POINTYEARS),0))),"",INDEX(POINTYEARS,MATCH(0,COUNTIF($F$8:F548,POINTYEARS),0)))</f>
        <v/>
      </c>
      <c r="G549" t="str">
        <f t="shared" si="22"/>
        <v/>
      </c>
    </row>
    <row r="550" spans="1:7" x14ac:dyDescent="0.25">
      <c r="A550" s="45"/>
      <c r="B550" s="40"/>
      <c r="C550" s="46"/>
      <c r="D550" s="42"/>
      <c r="E550" s="25" t="str">
        <f t="shared" si="23"/>
        <v/>
      </c>
      <c r="F550" s="25" t="str">
        <f t="array" ref="F550">IF(ISNA(INDEX(POINTYEARS,MATCH(0,COUNTIF($F$8:F549,POINTYEARS),0))),"",INDEX(POINTYEARS,MATCH(0,COUNTIF($F$8:F549,POINTYEARS),0)))</f>
        <v/>
      </c>
      <c r="G550" t="str">
        <f t="shared" si="22"/>
        <v/>
      </c>
    </row>
    <row r="551" spans="1:7" x14ac:dyDescent="0.25">
      <c r="A551" s="45"/>
      <c r="B551" s="40"/>
      <c r="C551" s="46"/>
      <c r="D551" s="42"/>
      <c r="E551" s="25" t="str">
        <f t="shared" si="23"/>
        <v/>
      </c>
      <c r="F551" s="25" t="str">
        <f t="array" ref="F551">IF(ISNA(INDEX(POINTYEARS,MATCH(0,COUNTIF($F$8:F550,POINTYEARS),0))),"",INDEX(POINTYEARS,MATCH(0,COUNTIF($F$8:F550,POINTYEARS),0)))</f>
        <v/>
      </c>
      <c r="G551" t="str">
        <f t="shared" si="22"/>
        <v/>
      </c>
    </row>
    <row r="552" spans="1:7" x14ac:dyDescent="0.25">
      <c r="A552" s="45"/>
      <c r="B552" s="40"/>
      <c r="C552" s="46"/>
      <c r="D552" s="42"/>
      <c r="E552" s="25" t="str">
        <f t="shared" si="23"/>
        <v/>
      </c>
      <c r="F552" s="25" t="str">
        <f t="array" ref="F552">IF(ISNA(INDEX(POINTYEARS,MATCH(0,COUNTIF($F$8:F551,POINTYEARS),0))),"",INDEX(POINTYEARS,MATCH(0,COUNTIF($F$8:F551,POINTYEARS),0)))</f>
        <v/>
      </c>
      <c r="G552" t="str">
        <f t="shared" si="22"/>
        <v/>
      </c>
    </row>
    <row r="553" spans="1:7" x14ac:dyDescent="0.25">
      <c r="A553" s="45"/>
      <c r="B553" s="40"/>
      <c r="C553" s="46"/>
      <c r="D553" s="42"/>
      <c r="E553" s="25" t="str">
        <f t="shared" si="23"/>
        <v/>
      </c>
      <c r="F553" s="25" t="str">
        <f t="array" ref="F553">IF(ISNA(INDEX(POINTYEARS,MATCH(0,COUNTIF($F$8:F552,POINTYEARS),0))),"",INDEX(POINTYEARS,MATCH(0,COUNTIF($F$8:F552,POINTYEARS),0)))</f>
        <v/>
      </c>
      <c r="G553" t="str">
        <f t="shared" ref="G553:G616" si="24">IF(AND(C553&gt;0,A553=""),"Please enter a valid date.","")</f>
        <v/>
      </c>
    </row>
    <row r="554" spans="1:7" x14ac:dyDescent="0.25">
      <c r="A554" s="45"/>
      <c r="B554" s="40"/>
      <c r="C554" s="46"/>
      <c r="D554" s="42"/>
      <c r="E554" s="25" t="str">
        <f t="shared" si="23"/>
        <v/>
      </c>
      <c r="F554" s="25" t="str">
        <f t="array" ref="F554">IF(ISNA(INDEX(POINTYEARS,MATCH(0,COUNTIF($F$8:F553,POINTYEARS),0))),"",INDEX(POINTYEARS,MATCH(0,COUNTIF($F$8:F553,POINTYEARS),0)))</f>
        <v/>
      </c>
      <c r="G554" t="str">
        <f t="shared" si="24"/>
        <v/>
      </c>
    </row>
    <row r="555" spans="1:7" x14ac:dyDescent="0.25">
      <c r="A555" s="45"/>
      <c r="B555" s="40"/>
      <c r="C555" s="46"/>
      <c r="D555" s="42"/>
      <c r="E555" s="25" t="str">
        <f t="shared" si="23"/>
        <v/>
      </c>
      <c r="F555" s="25" t="str">
        <f t="array" ref="F555">IF(ISNA(INDEX(POINTYEARS,MATCH(0,COUNTIF($F$8:F554,POINTYEARS),0))),"",INDEX(POINTYEARS,MATCH(0,COUNTIF($F$8:F554,POINTYEARS),0)))</f>
        <v/>
      </c>
      <c r="G555" t="str">
        <f t="shared" si="24"/>
        <v/>
      </c>
    </row>
    <row r="556" spans="1:7" x14ac:dyDescent="0.25">
      <c r="A556" s="45"/>
      <c r="B556" s="40"/>
      <c r="C556" s="46"/>
      <c r="D556" s="42"/>
      <c r="E556" s="25" t="str">
        <f t="shared" si="23"/>
        <v/>
      </c>
      <c r="F556" s="25" t="str">
        <f t="array" ref="F556">IF(ISNA(INDEX(POINTYEARS,MATCH(0,COUNTIF($F$8:F555,POINTYEARS),0))),"",INDEX(POINTYEARS,MATCH(0,COUNTIF($F$8:F555,POINTYEARS),0)))</f>
        <v/>
      </c>
      <c r="G556" t="str">
        <f t="shared" si="24"/>
        <v/>
      </c>
    </row>
    <row r="557" spans="1:7" x14ac:dyDescent="0.25">
      <c r="A557" s="45"/>
      <c r="B557" s="40"/>
      <c r="C557" s="46"/>
      <c r="D557" s="42"/>
      <c r="E557" s="25" t="str">
        <f t="shared" si="23"/>
        <v/>
      </c>
      <c r="F557" s="25" t="str">
        <f t="array" ref="F557">IF(ISNA(INDEX(POINTYEARS,MATCH(0,COUNTIF($F$8:F556,POINTYEARS),0))),"",INDEX(POINTYEARS,MATCH(0,COUNTIF($F$8:F556,POINTYEARS),0)))</f>
        <v/>
      </c>
      <c r="G557" t="str">
        <f t="shared" si="24"/>
        <v/>
      </c>
    </row>
    <row r="558" spans="1:7" x14ac:dyDescent="0.25">
      <c r="A558" s="45"/>
      <c r="B558" s="40"/>
      <c r="C558" s="46"/>
      <c r="D558" s="42"/>
      <c r="E558" s="25" t="str">
        <f t="shared" si="23"/>
        <v/>
      </c>
      <c r="F558" s="25" t="str">
        <f t="array" ref="F558">IF(ISNA(INDEX(POINTYEARS,MATCH(0,COUNTIF($F$8:F557,POINTYEARS),0))),"",INDEX(POINTYEARS,MATCH(0,COUNTIF($F$8:F557,POINTYEARS),0)))</f>
        <v/>
      </c>
      <c r="G558" t="str">
        <f t="shared" si="24"/>
        <v/>
      </c>
    </row>
    <row r="559" spans="1:7" x14ac:dyDescent="0.25">
      <c r="A559" s="45"/>
      <c r="B559" s="40"/>
      <c r="C559" s="46"/>
      <c r="D559" s="42"/>
      <c r="E559" s="25" t="str">
        <f t="shared" si="23"/>
        <v/>
      </c>
      <c r="F559" s="25" t="str">
        <f t="array" ref="F559">IF(ISNA(INDEX(POINTYEARS,MATCH(0,COUNTIF($F$8:F558,POINTYEARS),0))),"",INDEX(POINTYEARS,MATCH(0,COUNTIF($F$8:F558,POINTYEARS),0)))</f>
        <v/>
      </c>
      <c r="G559" t="str">
        <f t="shared" si="24"/>
        <v/>
      </c>
    </row>
    <row r="560" spans="1:7" x14ac:dyDescent="0.25">
      <c r="A560" s="45"/>
      <c r="B560" s="40"/>
      <c r="C560" s="46"/>
      <c r="D560" s="42"/>
      <c r="E560" s="25" t="str">
        <f t="shared" si="23"/>
        <v/>
      </c>
      <c r="F560" s="25" t="str">
        <f t="array" ref="F560">IF(ISNA(INDEX(POINTYEARS,MATCH(0,COUNTIF($F$8:F559,POINTYEARS),0))),"",INDEX(POINTYEARS,MATCH(0,COUNTIF($F$8:F559,POINTYEARS),0)))</f>
        <v/>
      </c>
      <c r="G560" t="str">
        <f t="shared" si="24"/>
        <v/>
      </c>
    </row>
    <row r="561" spans="1:7" x14ac:dyDescent="0.25">
      <c r="A561" s="45"/>
      <c r="B561" s="40"/>
      <c r="C561" s="46"/>
      <c r="D561" s="42"/>
      <c r="E561" s="25" t="str">
        <f t="shared" si="23"/>
        <v/>
      </c>
      <c r="F561" s="25" t="str">
        <f t="array" ref="F561">IF(ISNA(INDEX(POINTYEARS,MATCH(0,COUNTIF($F$8:F560,POINTYEARS),0))),"",INDEX(POINTYEARS,MATCH(0,COUNTIF($F$8:F560,POINTYEARS),0)))</f>
        <v/>
      </c>
      <c r="G561" t="str">
        <f t="shared" si="24"/>
        <v/>
      </c>
    </row>
    <row r="562" spans="1:7" x14ac:dyDescent="0.25">
      <c r="A562" s="45"/>
      <c r="B562" s="40"/>
      <c r="C562" s="46"/>
      <c r="D562" s="42"/>
      <c r="E562" s="25" t="str">
        <f t="shared" si="23"/>
        <v/>
      </c>
      <c r="F562" s="25" t="str">
        <f t="array" ref="F562">IF(ISNA(INDEX(POINTYEARS,MATCH(0,COUNTIF($F$8:F561,POINTYEARS),0))),"",INDEX(POINTYEARS,MATCH(0,COUNTIF($F$8:F561,POINTYEARS),0)))</f>
        <v/>
      </c>
      <c r="G562" t="str">
        <f t="shared" si="24"/>
        <v/>
      </c>
    </row>
    <row r="563" spans="1:7" x14ac:dyDescent="0.25">
      <c r="A563" s="45"/>
      <c r="B563" s="40"/>
      <c r="C563" s="46"/>
      <c r="D563" s="42"/>
      <c r="E563" s="25" t="str">
        <f t="shared" si="23"/>
        <v/>
      </c>
      <c r="F563" s="25" t="str">
        <f t="array" ref="F563">IF(ISNA(INDEX(POINTYEARS,MATCH(0,COUNTIF($F$8:F562,POINTYEARS),0))),"",INDEX(POINTYEARS,MATCH(0,COUNTIF($F$8:F562,POINTYEARS),0)))</f>
        <v/>
      </c>
      <c r="G563" t="str">
        <f t="shared" si="24"/>
        <v/>
      </c>
    </row>
    <row r="564" spans="1:7" x14ac:dyDescent="0.25">
      <c r="A564" s="45"/>
      <c r="B564" s="40"/>
      <c r="C564" s="46"/>
      <c r="D564" s="42"/>
      <c r="E564" s="25" t="str">
        <f t="shared" si="23"/>
        <v/>
      </c>
      <c r="F564" s="25" t="str">
        <f t="array" ref="F564">IF(ISNA(INDEX(POINTYEARS,MATCH(0,COUNTIF($F$8:F563,POINTYEARS),0))),"",INDEX(POINTYEARS,MATCH(0,COUNTIF($F$8:F563,POINTYEARS),0)))</f>
        <v/>
      </c>
      <c r="G564" t="str">
        <f t="shared" si="24"/>
        <v/>
      </c>
    </row>
    <row r="565" spans="1:7" x14ac:dyDescent="0.25">
      <c r="A565" s="45"/>
      <c r="B565" s="40"/>
      <c r="C565" s="46"/>
      <c r="D565" s="42"/>
      <c r="E565" s="25" t="str">
        <f t="shared" si="23"/>
        <v/>
      </c>
      <c r="F565" s="25" t="str">
        <f t="array" ref="F565">IF(ISNA(INDEX(POINTYEARS,MATCH(0,COUNTIF($F$8:F564,POINTYEARS),0))),"",INDEX(POINTYEARS,MATCH(0,COUNTIF($F$8:F564,POINTYEARS),0)))</f>
        <v/>
      </c>
      <c r="G565" t="str">
        <f t="shared" si="24"/>
        <v/>
      </c>
    </row>
    <row r="566" spans="1:7" x14ac:dyDescent="0.25">
      <c r="A566" s="45"/>
      <c r="B566" s="40"/>
      <c r="C566" s="46"/>
      <c r="D566" s="42"/>
      <c r="E566" s="25" t="str">
        <f t="shared" si="23"/>
        <v/>
      </c>
      <c r="F566" s="25" t="str">
        <f t="array" ref="F566">IF(ISNA(INDEX(POINTYEARS,MATCH(0,COUNTIF($F$8:F565,POINTYEARS),0))),"",INDEX(POINTYEARS,MATCH(0,COUNTIF($F$8:F565,POINTYEARS),0)))</f>
        <v/>
      </c>
      <c r="G566" t="str">
        <f t="shared" si="24"/>
        <v/>
      </c>
    </row>
    <row r="567" spans="1:7" x14ac:dyDescent="0.25">
      <c r="A567" s="45"/>
      <c r="B567" s="40"/>
      <c r="C567" s="46"/>
      <c r="D567" s="42"/>
      <c r="E567" s="25" t="str">
        <f t="shared" si="23"/>
        <v/>
      </c>
      <c r="F567" s="25" t="str">
        <f t="array" ref="F567">IF(ISNA(INDEX(POINTYEARS,MATCH(0,COUNTIF($F$8:F566,POINTYEARS),0))),"",INDEX(POINTYEARS,MATCH(0,COUNTIF($F$8:F566,POINTYEARS),0)))</f>
        <v/>
      </c>
      <c r="G567" t="str">
        <f t="shared" si="24"/>
        <v/>
      </c>
    </row>
    <row r="568" spans="1:7" x14ac:dyDescent="0.25">
      <c r="A568" s="45"/>
      <c r="B568" s="40"/>
      <c r="C568" s="46"/>
      <c r="D568" s="42"/>
      <c r="E568" s="25" t="str">
        <f t="shared" si="23"/>
        <v/>
      </c>
      <c r="F568" s="25" t="str">
        <f t="array" ref="F568">IF(ISNA(INDEX(POINTYEARS,MATCH(0,COUNTIF($F$8:F567,POINTYEARS),0))),"",INDEX(POINTYEARS,MATCH(0,COUNTIF($F$8:F567,POINTYEARS),0)))</f>
        <v/>
      </c>
      <c r="G568" t="str">
        <f t="shared" si="24"/>
        <v/>
      </c>
    </row>
    <row r="569" spans="1:7" x14ac:dyDescent="0.25">
      <c r="A569" s="45"/>
      <c r="B569" s="40"/>
      <c r="C569" s="46"/>
      <c r="D569" s="42"/>
      <c r="E569" s="25" t="str">
        <f t="shared" si="23"/>
        <v/>
      </c>
      <c r="F569" s="25" t="str">
        <f t="array" ref="F569">IF(ISNA(INDEX(POINTYEARS,MATCH(0,COUNTIF($F$8:F568,POINTYEARS),0))),"",INDEX(POINTYEARS,MATCH(0,COUNTIF($F$8:F568,POINTYEARS),0)))</f>
        <v/>
      </c>
      <c r="G569" t="str">
        <f t="shared" si="24"/>
        <v/>
      </c>
    </row>
    <row r="570" spans="1:7" x14ac:dyDescent="0.25">
      <c r="A570" s="45"/>
      <c r="B570" s="40"/>
      <c r="C570" s="46"/>
      <c r="D570" s="42"/>
      <c r="E570" s="25" t="str">
        <f t="shared" si="23"/>
        <v/>
      </c>
      <c r="F570" s="25" t="str">
        <f t="array" ref="F570">IF(ISNA(INDEX(POINTYEARS,MATCH(0,COUNTIF($F$8:F569,POINTYEARS),0))),"",INDEX(POINTYEARS,MATCH(0,COUNTIF($F$8:F569,POINTYEARS),0)))</f>
        <v/>
      </c>
      <c r="G570" t="str">
        <f t="shared" si="24"/>
        <v/>
      </c>
    </row>
    <row r="571" spans="1:7" x14ac:dyDescent="0.25">
      <c r="A571" s="45"/>
      <c r="B571" s="40"/>
      <c r="C571" s="46"/>
      <c r="D571" s="42"/>
      <c r="E571" s="25" t="str">
        <f t="shared" si="23"/>
        <v/>
      </c>
      <c r="F571" s="25" t="str">
        <f t="array" ref="F571">IF(ISNA(INDEX(POINTYEARS,MATCH(0,COUNTIF($F$8:F570,POINTYEARS),0))),"",INDEX(POINTYEARS,MATCH(0,COUNTIF($F$8:F570,POINTYEARS),0)))</f>
        <v/>
      </c>
      <c r="G571" t="str">
        <f t="shared" si="24"/>
        <v/>
      </c>
    </row>
    <row r="572" spans="1:7" x14ac:dyDescent="0.25">
      <c r="A572" s="45"/>
      <c r="B572" s="40"/>
      <c r="C572" s="46"/>
      <c r="D572" s="42"/>
      <c r="E572" s="25" t="str">
        <f t="shared" si="23"/>
        <v/>
      </c>
      <c r="F572" s="25" t="str">
        <f t="array" ref="F572">IF(ISNA(INDEX(POINTYEARS,MATCH(0,COUNTIF($F$8:F571,POINTYEARS),0))),"",INDEX(POINTYEARS,MATCH(0,COUNTIF($F$8:F571,POINTYEARS),0)))</f>
        <v/>
      </c>
      <c r="G572" t="str">
        <f t="shared" si="24"/>
        <v/>
      </c>
    </row>
    <row r="573" spans="1:7" x14ac:dyDescent="0.25">
      <c r="A573" s="45"/>
      <c r="B573" s="40"/>
      <c r="C573" s="46"/>
      <c r="D573" s="42"/>
      <c r="E573" s="25" t="str">
        <f t="shared" si="23"/>
        <v/>
      </c>
      <c r="F573" s="25" t="str">
        <f t="array" ref="F573">IF(ISNA(INDEX(POINTYEARS,MATCH(0,COUNTIF($F$8:F572,POINTYEARS),0))),"",INDEX(POINTYEARS,MATCH(0,COUNTIF($F$8:F572,POINTYEARS),0)))</f>
        <v/>
      </c>
      <c r="G573" t="str">
        <f t="shared" si="24"/>
        <v/>
      </c>
    </row>
    <row r="574" spans="1:7" x14ac:dyDescent="0.25">
      <c r="A574" s="45"/>
      <c r="B574" s="40"/>
      <c r="C574" s="46"/>
      <c r="D574" s="42"/>
      <c r="E574" s="25" t="str">
        <f t="shared" si="23"/>
        <v/>
      </c>
      <c r="F574" s="25" t="str">
        <f t="array" ref="F574">IF(ISNA(INDEX(POINTYEARS,MATCH(0,COUNTIF($F$8:F573,POINTYEARS),0))),"",INDEX(POINTYEARS,MATCH(0,COUNTIF($F$8:F573,POINTYEARS),0)))</f>
        <v/>
      </c>
      <c r="G574" t="str">
        <f t="shared" si="24"/>
        <v/>
      </c>
    </row>
    <row r="575" spans="1:7" x14ac:dyDescent="0.25">
      <c r="A575" s="45"/>
      <c r="B575" s="40"/>
      <c r="C575" s="46"/>
      <c r="D575" s="42"/>
      <c r="E575" s="25" t="str">
        <f t="shared" si="23"/>
        <v/>
      </c>
      <c r="F575" s="25" t="str">
        <f t="array" ref="F575">IF(ISNA(INDEX(POINTYEARS,MATCH(0,COUNTIF($F$8:F574,POINTYEARS),0))),"",INDEX(POINTYEARS,MATCH(0,COUNTIF($F$8:F574,POINTYEARS),0)))</f>
        <v/>
      </c>
      <c r="G575" t="str">
        <f t="shared" si="24"/>
        <v/>
      </c>
    </row>
    <row r="576" spans="1:7" x14ac:dyDescent="0.25">
      <c r="A576" s="45"/>
      <c r="B576" s="40"/>
      <c r="C576" s="46"/>
      <c r="D576" s="42"/>
      <c r="E576" s="25" t="str">
        <f t="shared" si="23"/>
        <v/>
      </c>
      <c r="F576" s="25" t="str">
        <f t="array" ref="F576">IF(ISNA(INDEX(POINTYEARS,MATCH(0,COUNTIF($F$8:F575,POINTYEARS),0))),"",INDEX(POINTYEARS,MATCH(0,COUNTIF($F$8:F575,POINTYEARS),0)))</f>
        <v/>
      </c>
      <c r="G576" t="str">
        <f t="shared" si="24"/>
        <v/>
      </c>
    </row>
    <row r="577" spans="1:7" x14ac:dyDescent="0.25">
      <c r="A577" s="45"/>
      <c r="B577" s="40"/>
      <c r="C577" s="46"/>
      <c r="D577" s="42"/>
      <c r="E577" s="25" t="str">
        <f t="shared" si="23"/>
        <v/>
      </c>
      <c r="F577" s="25" t="str">
        <f t="array" ref="F577">IF(ISNA(INDEX(POINTYEARS,MATCH(0,COUNTIF($F$8:F576,POINTYEARS),0))),"",INDEX(POINTYEARS,MATCH(0,COUNTIF($F$8:F576,POINTYEARS),0)))</f>
        <v/>
      </c>
      <c r="G577" t="str">
        <f t="shared" si="24"/>
        <v/>
      </c>
    </row>
    <row r="578" spans="1:7" x14ac:dyDescent="0.25">
      <c r="A578" s="45"/>
      <c r="B578" s="40"/>
      <c r="C578" s="46"/>
      <c r="D578" s="42"/>
      <c r="E578" s="25" t="str">
        <f t="shared" si="23"/>
        <v/>
      </c>
      <c r="F578" s="25" t="str">
        <f t="array" ref="F578">IF(ISNA(INDEX(POINTYEARS,MATCH(0,COUNTIF($F$8:F577,POINTYEARS),0))),"",INDEX(POINTYEARS,MATCH(0,COUNTIF($F$8:F577,POINTYEARS),0)))</f>
        <v/>
      </c>
      <c r="G578" t="str">
        <f t="shared" si="24"/>
        <v/>
      </c>
    </row>
    <row r="579" spans="1:7" x14ac:dyDescent="0.25">
      <c r="A579" s="45"/>
      <c r="B579" s="40"/>
      <c r="C579" s="46"/>
      <c r="D579" s="42"/>
      <c r="E579" s="25" t="str">
        <f t="shared" si="23"/>
        <v/>
      </c>
      <c r="F579" s="25" t="str">
        <f t="array" ref="F579">IF(ISNA(INDEX(POINTYEARS,MATCH(0,COUNTIF($F$8:F578,POINTYEARS),0))),"",INDEX(POINTYEARS,MATCH(0,COUNTIF($F$8:F578,POINTYEARS),0)))</f>
        <v/>
      </c>
      <c r="G579" t="str">
        <f t="shared" si="24"/>
        <v/>
      </c>
    </row>
    <row r="580" spans="1:7" x14ac:dyDescent="0.25">
      <c r="A580" s="45"/>
      <c r="B580" s="40"/>
      <c r="C580" s="46"/>
      <c r="D580" s="42"/>
      <c r="E580" s="25" t="str">
        <f t="shared" si="23"/>
        <v/>
      </c>
      <c r="F580" s="25" t="str">
        <f t="array" ref="F580">IF(ISNA(INDEX(POINTYEARS,MATCH(0,COUNTIF($F$8:F579,POINTYEARS),0))),"",INDEX(POINTYEARS,MATCH(0,COUNTIF($F$8:F579,POINTYEARS),0)))</f>
        <v/>
      </c>
      <c r="G580" t="str">
        <f t="shared" si="24"/>
        <v/>
      </c>
    </row>
    <row r="581" spans="1:7" x14ac:dyDescent="0.25">
      <c r="A581" s="45"/>
      <c r="B581" s="40"/>
      <c r="C581" s="46"/>
      <c r="D581" s="42"/>
      <c r="E581" s="25" t="str">
        <f t="shared" si="23"/>
        <v/>
      </c>
      <c r="F581" s="25" t="str">
        <f t="array" ref="F581">IF(ISNA(INDEX(POINTYEARS,MATCH(0,COUNTIF($F$8:F580,POINTYEARS),0))),"",INDEX(POINTYEARS,MATCH(0,COUNTIF($F$8:F580,POINTYEARS),0)))</f>
        <v/>
      </c>
      <c r="G581" t="str">
        <f t="shared" si="24"/>
        <v/>
      </c>
    </row>
    <row r="582" spans="1:7" x14ac:dyDescent="0.25">
      <c r="A582" s="45"/>
      <c r="B582" s="40"/>
      <c r="C582" s="46"/>
      <c r="D582" s="42"/>
      <c r="E582" s="25" t="str">
        <f t="shared" si="23"/>
        <v/>
      </c>
      <c r="F582" s="25" t="str">
        <f t="array" ref="F582">IF(ISNA(INDEX(POINTYEARS,MATCH(0,COUNTIF($F$8:F581,POINTYEARS),0))),"",INDEX(POINTYEARS,MATCH(0,COUNTIF($F$8:F581,POINTYEARS),0)))</f>
        <v/>
      </c>
      <c r="G582" t="str">
        <f t="shared" si="24"/>
        <v/>
      </c>
    </row>
    <row r="583" spans="1:7" x14ac:dyDescent="0.25">
      <c r="A583" s="45"/>
      <c r="B583" s="40"/>
      <c r="C583" s="46"/>
      <c r="D583" s="42"/>
      <c r="E583" s="25" t="str">
        <f t="shared" si="23"/>
        <v/>
      </c>
      <c r="F583" s="25" t="str">
        <f t="array" ref="F583">IF(ISNA(INDEX(POINTYEARS,MATCH(0,COUNTIF($F$8:F582,POINTYEARS),0))),"",INDEX(POINTYEARS,MATCH(0,COUNTIF($F$8:F582,POINTYEARS),0)))</f>
        <v/>
      </c>
      <c r="G583" t="str">
        <f t="shared" si="24"/>
        <v/>
      </c>
    </row>
    <row r="584" spans="1:7" x14ac:dyDescent="0.25">
      <c r="A584" s="45"/>
      <c r="B584" s="40"/>
      <c r="C584" s="46"/>
      <c r="D584" s="42"/>
      <c r="E584" s="25" t="str">
        <f t="shared" si="23"/>
        <v/>
      </c>
      <c r="F584" s="25" t="str">
        <f t="array" ref="F584">IF(ISNA(INDEX(POINTYEARS,MATCH(0,COUNTIF($F$8:F583,POINTYEARS),0))),"",INDEX(POINTYEARS,MATCH(0,COUNTIF($F$8:F583,POINTYEARS),0)))</f>
        <v/>
      </c>
      <c r="G584" t="str">
        <f t="shared" si="24"/>
        <v/>
      </c>
    </row>
    <row r="585" spans="1:7" x14ac:dyDescent="0.25">
      <c r="A585" s="45"/>
      <c r="B585" s="40"/>
      <c r="C585" s="46"/>
      <c r="D585" s="42"/>
      <c r="E585" s="25" t="str">
        <f t="shared" si="23"/>
        <v/>
      </c>
      <c r="F585" s="25" t="str">
        <f t="array" ref="F585">IF(ISNA(INDEX(POINTYEARS,MATCH(0,COUNTIF($F$8:F584,POINTYEARS),0))),"",INDEX(POINTYEARS,MATCH(0,COUNTIF($F$8:F584,POINTYEARS),0)))</f>
        <v/>
      </c>
      <c r="G585" t="str">
        <f t="shared" si="24"/>
        <v/>
      </c>
    </row>
    <row r="586" spans="1:7" x14ac:dyDescent="0.25">
      <c r="A586" s="45"/>
      <c r="B586" s="40"/>
      <c r="C586" s="46"/>
      <c r="D586" s="42"/>
      <c r="E586" s="25" t="str">
        <f t="shared" si="23"/>
        <v/>
      </c>
      <c r="F586" s="25" t="str">
        <f t="array" ref="F586">IF(ISNA(INDEX(POINTYEARS,MATCH(0,COUNTIF($F$8:F585,POINTYEARS),0))),"",INDEX(POINTYEARS,MATCH(0,COUNTIF($F$8:F585,POINTYEARS),0)))</f>
        <v/>
      </c>
      <c r="G586" t="str">
        <f t="shared" si="24"/>
        <v/>
      </c>
    </row>
    <row r="587" spans="1:7" x14ac:dyDescent="0.25">
      <c r="A587" s="45"/>
      <c r="B587" s="40"/>
      <c r="C587" s="46"/>
      <c r="D587" s="42"/>
      <c r="E587" s="25" t="str">
        <f t="shared" si="23"/>
        <v/>
      </c>
      <c r="F587" s="25" t="str">
        <f t="array" ref="F587">IF(ISNA(INDEX(POINTYEARS,MATCH(0,COUNTIF($F$8:F586,POINTYEARS),0))),"",INDEX(POINTYEARS,MATCH(0,COUNTIF($F$8:F586,POINTYEARS),0)))</f>
        <v/>
      </c>
      <c r="G587" t="str">
        <f t="shared" si="24"/>
        <v/>
      </c>
    </row>
    <row r="588" spans="1:7" x14ac:dyDescent="0.25">
      <c r="A588" s="45"/>
      <c r="B588" s="40"/>
      <c r="C588" s="46"/>
      <c r="D588" s="42"/>
      <c r="E588" s="25" t="str">
        <f t="shared" si="23"/>
        <v/>
      </c>
      <c r="F588" s="25" t="str">
        <f t="array" ref="F588">IF(ISNA(INDEX(POINTYEARS,MATCH(0,COUNTIF($F$8:F587,POINTYEARS),0))),"",INDEX(POINTYEARS,MATCH(0,COUNTIF($F$8:F587,POINTYEARS),0)))</f>
        <v/>
      </c>
      <c r="G588" t="str">
        <f t="shared" si="24"/>
        <v/>
      </c>
    </row>
    <row r="589" spans="1:7" x14ac:dyDescent="0.25">
      <c r="A589" s="45"/>
      <c r="B589" s="40"/>
      <c r="C589" s="46"/>
      <c r="D589" s="42"/>
      <c r="E589" s="25" t="str">
        <f t="shared" si="23"/>
        <v/>
      </c>
      <c r="F589" s="25" t="str">
        <f t="array" ref="F589">IF(ISNA(INDEX(POINTYEARS,MATCH(0,COUNTIF($F$8:F588,POINTYEARS),0))),"",INDEX(POINTYEARS,MATCH(0,COUNTIF($F$8:F588,POINTYEARS),0)))</f>
        <v/>
      </c>
      <c r="G589" t="str">
        <f t="shared" si="24"/>
        <v/>
      </c>
    </row>
    <row r="590" spans="1:7" x14ac:dyDescent="0.25">
      <c r="A590" s="45"/>
      <c r="B590" s="40"/>
      <c r="C590" s="46"/>
      <c r="D590" s="42"/>
      <c r="E590" s="25" t="str">
        <f t="shared" si="23"/>
        <v/>
      </c>
      <c r="F590" s="25" t="str">
        <f t="array" ref="F590">IF(ISNA(INDEX(POINTYEARS,MATCH(0,COUNTIF($F$8:F589,POINTYEARS),0))),"",INDEX(POINTYEARS,MATCH(0,COUNTIF($F$8:F589,POINTYEARS),0)))</f>
        <v/>
      </c>
      <c r="G590" t="str">
        <f t="shared" si="24"/>
        <v/>
      </c>
    </row>
    <row r="591" spans="1:7" x14ac:dyDescent="0.25">
      <c r="A591" s="45"/>
      <c r="B591" s="40"/>
      <c r="C591" s="46"/>
      <c r="D591" s="42"/>
      <c r="E591" s="25" t="str">
        <f t="shared" si="23"/>
        <v/>
      </c>
      <c r="F591" s="25" t="str">
        <f t="array" ref="F591">IF(ISNA(INDEX(POINTYEARS,MATCH(0,COUNTIF($F$8:F590,POINTYEARS),0))),"",INDEX(POINTYEARS,MATCH(0,COUNTIF($F$8:F590,POINTYEARS),0)))</f>
        <v/>
      </c>
      <c r="G591" t="str">
        <f t="shared" si="24"/>
        <v/>
      </c>
    </row>
    <row r="592" spans="1:7" x14ac:dyDescent="0.25">
      <c r="A592" s="45"/>
      <c r="B592" s="40"/>
      <c r="C592" s="46"/>
      <c r="D592" s="42"/>
      <c r="E592" s="25" t="str">
        <f t="shared" si="23"/>
        <v/>
      </c>
      <c r="F592" s="25" t="str">
        <f t="array" ref="F592">IF(ISNA(INDEX(POINTYEARS,MATCH(0,COUNTIF($F$8:F591,POINTYEARS),0))),"",INDEX(POINTYEARS,MATCH(0,COUNTIF($F$8:F591,POINTYEARS),0)))</f>
        <v/>
      </c>
      <c r="G592" t="str">
        <f t="shared" si="24"/>
        <v/>
      </c>
    </row>
    <row r="593" spans="1:7" x14ac:dyDescent="0.25">
      <c r="A593" s="45"/>
      <c r="B593" s="40"/>
      <c r="C593" s="46"/>
      <c r="D593" s="42"/>
      <c r="E593" s="25" t="str">
        <f t="shared" ref="E593:E656" si="25">IF(A593&gt;0,YEAR(A593),"")</f>
        <v/>
      </c>
      <c r="F593" s="25" t="str">
        <f t="array" ref="F593">IF(ISNA(INDEX(POINTYEARS,MATCH(0,COUNTIF($F$8:F592,POINTYEARS),0))),"",INDEX(POINTYEARS,MATCH(0,COUNTIF($F$8:F592,POINTYEARS),0)))</f>
        <v/>
      </c>
      <c r="G593" t="str">
        <f t="shared" si="24"/>
        <v/>
      </c>
    </row>
    <row r="594" spans="1:7" x14ac:dyDescent="0.25">
      <c r="A594" s="45"/>
      <c r="B594" s="40"/>
      <c r="C594" s="46"/>
      <c r="D594" s="42"/>
      <c r="E594" s="25" t="str">
        <f t="shared" si="25"/>
        <v/>
      </c>
      <c r="F594" s="25" t="str">
        <f t="array" ref="F594">IF(ISNA(INDEX(POINTYEARS,MATCH(0,COUNTIF($F$8:F593,POINTYEARS),0))),"",INDEX(POINTYEARS,MATCH(0,COUNTIF($F$8:F593,POINTYEARS),0)))</f>
        <v/>
      </c>
      <c r="G594" t="str">
        <f t="shared" si="24"/>
        <v/>
      </c>
    </row>
    <row r="595" spans="1:7" x14ac:dyDescent="0.25">
      <c r="A595" s="45"/>
      <c r="B595" s="40"/>
      <c r="C595" s="46"/>
      <c r="D595" s="42"/>
      <c r="E595" s="25" t="str">
        <f t="shared" si="25"/>
        <v/>
      </c>
      <c r="F595" s="25" t="str">
        <f t="array" ref="F595">IF(ISNA(INDEX(POINTYEARS,MATCH(0,COUNTIF($F$8:F594,POINTYEARS),0))),"",INDEX(POINTYEARS,MATCH(0,COUNTIF($F$8:F594,POINTYEARS),0)))</f>
        <v/>
      </c>
      <c r="G595" t="str">
        <f t="shared" si="24"/>
        <v/>
      </c>
    </row>
    <row r="596" spans="1:7" x14ac:dyDescent="0.25">
      <c r="A596" s="45"/>
      <c r="B596" s="40"/>
      <c r="C596" s="46"/>
      <c r="D596" s="42"/>
      <c r="E596" s="25" t="str">
        <f t="shared" si="25"/>
        <v/>
      </c>
      <c r="F596" s="25" t="str">
        <f t="array" ref="F596">IF(ISNA(INDEX(POINTYEARS,MATCH(0,COUNTIF($F$8:F595,POINTYEARS),0))),"",INDEX(POINTYEARS,MATCH(0,COUNTIF($F$8:F595,POINTYEARS),0)))</f>
        <v/>
      </c>
      <c r="G596" t="str">
        <f t="shared" si="24"/>
        <v/>
      </c>
    </row>
    <row r="597" spans="1:7" x14ac:dyDescent="0.25">
      <c r="A597" s="45"/>
      <c r="B597" s="40"/>
      <c r="C597" s="46"/>
      <c r="D597" s="42"/>
      <c r="E597" s="25" t="str">
        <f t="shared" si="25"/>
        <v/>
      </c>
      <c r="F597" s="25" t="str">
        <f t="array" ref="F597">IF(ISNA(INDEX(POINTYEARS,MATCH(0,COUNTIF($F$8:F596,POINTYEARS),0))),"",INDEX(POINTYEARS,MATCH(0,COUNTIF($F$8:F596,POINTYEARS),0)))</f>
        <v/>
      </c>
      <c r="G597" t="str">
        <f t="shared" si="24"/>
        <v/>
      </c>
    </row>
    <row r="598" spans="1:7" x14ac:dyDescent="0.25">
      <c r="A598" s="45"/>
      <c r="B598" s="40"/>
      <c r="C598" s="46"/>
      <c r="D598" s="42"/>
      <c r="E598" s="25" t="str">
        <f t="shared" si="25"/>
        <v/>
      </c>
      <c r="F598" s="25" t="str">
        <f t="array" ref="F598">IF(ISNA(INDEX(POINTYEARS,MATCH(0,COUNTIF($F$8:F597,POINTYEARS),0))),"",INDEX(POINTYEARS,MATCH(0,COUNTIF($F$8:F597,POINTYEARS),0)))</f>
        <v/>
      </c>
      <c r="G598" t="str">
        <f t="shared" si="24"/>
        <v/>
      </c>
    </row>
    <row r="599" spans="1:7" x14ac:dyDescent="0.25">
      <c r="A599" s="45"/>
      <c r="B599" s="40"/>
      <c r="C599" s="46"/>
      <c r="D599" s="42"/>
      <c r="E599" s="25" t="str">
        <f t="shared" si="25"/>
        <v/>
      </c>
      <c r="F599" s="25" t="str">
        <f t="array" ref="F599">IF(ISNA(INDEX(POINTYEARS,MATCH(0,COUNTIF($F$8:F598,POINTYEARS),0))),"",INDEX(POINTYEARS,MATCH(0,COUNTIF($F$8:F598,POINTYEARS),0)))</f>
        <v/>
      </c>
      <c r="G599" t="str">
        <f t="shared" si="24"/>
        <v/>
      </c>
    </row>
    <row r="600" spans="1:7" x14ac:dyDescent="0.25">
      <c r="A600" s="45"/>
      <c r="B600" s="40"/>
      <c r="C600" s="46"/>
      <c r="D600" s="42"/>
      <c r="E600" s="25" t="str">
        <f t="shared" si="25"/>
        <v/>
      </c>
      <c r="F600" s="25" t="str">
        <f t="array" ref="F600">IF(ISNA(INDEX(POINTYEARS,MATCH(0,COUNTIF($F$8:F599,POINTYEARS),0))),"",INDEX(POINTYEARS,MATCH(0,COUNTIF($F$8:F599,POINTYEARS),0)))</f>
        <v/>
      </c>
      <c r="G600" t="str">
        <f t="shared" si="24"/>
        <v/>
      </c>
    </row>
    <row r="601" spans="1:7" x14ac:dyDescent="0.25">
      <c r="A601" s="45"/>
      <c r="B601" s="40"/>
      <c r="C601" s="46"/>
      <c r="D601" s="42"/>
      <c r="E601" s="25" t="str">
        <f t="shared" si="25"/>
        <v/>
      </c>
      <c r="F601" s="25" t="str">
        <f t="array" ref="F601">IF(ISNA(INDEX(POINTYEARS,MATCH(0,COUNTIF($F$8:F600,POINTYEARS),0))),"",INDEX(POINTYEARS,MATCH(0,COUNTIF($F$8:F600,POINTYEARS),0)))</f>
        <v/>
      </c>
      <c r="G601" t="str">
        <f t="shared" si="24"/>
        <v/>
      </c>
    </row>
    <row r="602" spans="1:7" x14ac:dyDescent="0.25">
      <c r="A602" s="45"/>
      <c r="B602" s="40"/>
      <c r="C602" s="46"/>
      <c r="D602" s="42"/>
      <c r="E602" s="25" t="str">
        <f t="shared" si="25"/>
        <v/>
      </c>
      <c r="F602" s="25" t="str">
        <f t="array" ref="F602">IF(ISNA(INDEX(POINTYEARS,MATCH(0,COUNTIF($F$8:F601,POINTYEARS),0))),"",INDEX(POINTYEARS,MATCH(0,COUNTIF($F$8:F601,POINTYEARS),0)))</f>
        <v/>
      </c>
      <c r="G602" t="str">
        <f t="shared" si="24"/>
        <v/>
      </c>
    </row>
    <row r="603" spans="1:7" x14ac:dyDescent="0.25">
      <c r="A603" s="45"/>
      <c r="B603" s="40"/>
      <c r="C603" s="46"/>
      <c r="D603" s="42"/>
      <c r="E603" s="25" t="str">
        <f t="shared" si="25"/>
        <v/>
      </c>
      <c r="F603" s="25" t="str">
        <f t="array" ref="F603">IF(ISNA(INDEX(POINTYEARS,MATCH(0,COUNTIF($F$8:F602,POINTYEARS),0))),"",INDEX(POINTYEARS,MATCH(0,COUNTIF($F$8:F602,POINTYEARS),0)))</f>
        <v/>
      </c>
      <c r="G603" t="str">
        <f t="shared" si="24"/>
        <v/>
      </c>
    </row>
    <row r="604" spans="1:7" x14ac:dyDescent="0.25">
      <c r="A604" s="45"/>
      <c r="B604" s="40"/>
      <c r="C604" s="46"/>
      <c r="D604" s="42"/>
      <c r="E604" s="25" t="str">
        <f t="shared" si="25"/>
        <v/>
      </c>
      <c r="F604" s="25" t="str">
        <f t="array" ref="F604">IF(ISNA(INDEX(POINTYEARS,MATCH(0,COUNTIF($F$8:F603,POINTYEARS),0))),"",INDEX(POINTYEARS,MATCH(0,COUNTIF($F$8:F603,POINTYEARS),0)))</f>
        <v/>
      </c>
      <c r="G604" t="str">
        <f t="shared" si="24"/>
        <v/>
      </c>
    </row>
    <row r="605" spans="1:7" x14ac:dyDescent="0.25">
      <c r="A605" s="45"/>
      <c r="B605" s="40"/>
      <c r="C605" s="46"/>
      <c r="D605" s="42"/>
      <c r="E605" s="25" t="str">
        <f t="shared" si="25"/>
        <v/>
      </c>
      <c r="F605" s="25" t="str">
        <f t="array" ref="F605">IF(ISNA(INDEX(POINTYEARS,MATCH(0,COUNTIF($F$8:F604,POINTYEARS),0))),"",INDEX(POINTYEARS,MATCH(0,COUNTIF($F$8:F604,POINTYEARS),0)))</f>
        <v/>
      </c>
      <c r="G605" t="str">
        <f t="shared" si="24"/>
        <v/>
      </c>
    </row>
    <row r="606" spans="1:7" x14ac:dyDescent="0.25">
      <c r="A606" s="45"/>
      <c r="B606" s="40"/>
      <c r="C606" s="46"/>
      <c r="D606" s="42"/>
      <c r="E606" s="25" t="str">
        <f t="shared" si="25"/>
        <v/>
      </c>
      <c r="F606" s="25" t="str">
        <f t="array" ref="F606">IF(ISNA(INDEX(POINTYEARS,MATCH(0,COUNTIF($F$8:F605,POINTYEARS),0))),"",INDEX(POINTYEARS,MATCH(0,COUNTIF($F$8:F605,POINTYEARS),0)))</f>
        <v/>
      </c>
      <c r="G606" t="str">
        <f t="shared" si="24"/>
        <v/>
      </c>
    </row>
    <row r="607" spans="1:7" x14ac:dyDescent="0.25">
      <c r="A607" s="45"/>
      <c r="B607" s="40"/>
      <c r="C607" s="46"/>
      <c r="D607" s="42"/>
      <c r="E607" s="25" t="str">
        <f t="shared" si="25"/>
        <v/>
      </c>
      <c r="F607" s="25" t="str">
        <f t="array" ref="F607">IF(ISNA(INDEX(POINTYEARS,MATCH(0,COUNTIF($F$8:F606,POINTYEARS),0))),"",INDEX(POINTYEARS,MATCH(0,COUNTIF($F$8:F606,POINTYEARS),0)))</f>
        <v/>
      </c>
      <c r="G607" t="str">
        <f t="shared" si="24"/>
        <v/>
      </c>
    </row>
    <row r="608" spans="1:7" x14ac:dyDescent="0.25">
      <c r="A608" s="45"/>
      <c r="B608" s="40"/>
      <c r="C608" s="46"/>
      <c r="D608" s="42"/>
      <c r="E608" s="25" t="str">
        <f t="shared" si="25"/>
        <v/>
      </c>
      <c r="F608" s="25" t="str">
        <f t="array" ref="F608">IF(ISNA(INDEX(POINTYEARS,MATCH(0,COUNTIF($F$8:F607,POINTYEARS),0))),"",INDEX(POINTYEARS,MATCH(0,COUNTIF($F$8:F607,POINTYEARS),0)))</f>
        <v/>
      </c>
      <c r="G608" t="str">
        <f t="shared" si="24"/>
        <v/>
      </c>
    </row>
    <row r="609" spans="1:7" x14ac:dyDescent="0.25">
      <c r="A609" s="45"/>
      <c r="B609" s="40"/>
      <c r="C609" s="46"/>
      <c r="D609" s="42"/>
      <c r="E609" s="25" t="str">
        <f t="shared" si="25"/>
        <v/>
      </c>
      <c r="F609" s="25" t="str">
        <f t="array" ref="F609">IF(ISNA(INDEX(POINTYEARS,MATCH(0,COUNTIF($F$8:F608,POINTYEARS),0))),"",INDEX(POINTYEARS,MATCH(0,COUNTIF($F$8:F608,POINTYEARS),0)))</f>
        <v/>
      </c>
      <c r="G609" t="str">
        <f t="shared" si="24"/>
        <v/>
      </c>
    </row>
    <row r="610" spans="1:7" x14ac:dyDescent="0.25">
      <c r="A610" s="45"/>
      <c r="B610" s="40"/>
      <c r="C610" s="46"/>
      <c r="D610" s="42"/>
      <c r="E610" s="25" t="str">
        <f t="shared" si="25"/>
        <v/>
      </c>
      <c r="F610" s="25" t="str">
        <f t="array" ref="F610">IF(ISNA(INDEX(POINTYEARS,MATCH(0,COUNTIF($F$8:F609,POINTYEARS),0))),"",INDEX(POINTYEARS,MATCH(0,COUNTIF($F$8:F609,POINTYEARS),0)))</f>
        <v/>
      </c>
      <c r="G610" t="str">
        <f t="shared" si="24"/>
        <v/>
      </c>
    </row>
    <row r="611" spans="1:7" x14ac:dyDescent="0.25">
      <c r="A611" s="45"/>
      <c r="B611" s="40"/>
      <c r="C611" s="46"/>
      <c r="D611" s="42"/>
      <c r="E611" s="25" t="str">
        <f t="shared" si="25"/>
        <v/>
      </c>
      <c r="F611" s="25" t="str">
        <f t="array" ref="F611">IF(ISNA(INDEX(POINTYEARS,MATCH(0,COUNTIF($F$8:F610,POINTYEARS),0))),"",INDEX(POINTYEARS,MATCH(0,COUNTIF($F$8:F610,POINTYEARS),0)))</f>
        <v/>
      </c>
      <c r="G611" t="str">
        <f t="shared" si="24"/>
        <v/>
      </c>
    </row>
    <row r="612" spans="1:7" x14ac:dyDescent="0.25">
      <c r="A612" s="45"/>
      <c r="B612" s="40"/>
      <c r="C612" s="46"/>
      <c r="D612" s="42"/>
      <c r="E612" s="25" t="str">
        <f t="shared" si="25"/>
        <v/>
      </c>
      <c r="F612" s="25" t="str">
        <f t="array" ref="F612">IF(ISNA(INDEX(POINTYEARS,MATCH(0,COUNTIF($F$8:F611,POINTYEARS),0))),"",INDEX(POINTYEARS,MATCH(0,COUNTIF($F$8:F611,POINTYEARS),0)))</f>
        <v/>
      </c>
      <c r="G612" t="str">
        <f t="shared" si="24"/>
        <v/>
      </c>
    </row>
    <row r="613" spans="1:7" x14ac:dyDescent="0.25">
      <c r="A613" s="45"/>
      <c r="B613" s="40"/>
      <c r="C613" s="46"/>
      <c r="D613" s="42"/>
      <c r="E613" s="25" t="str">
        <f t="shared" si="25"/>
        <v/>
      </c>
      <c r="F613" s="25" t="str">
        <f t="array" ref="F613">IF(ISNA(INDEX(POINTYEARS,MATCH(0,COUNTIF($F$8:F612,POINTYEARS),0))),"",INDEX(POINTYEARS,MATCH(0,COUNTIF($F$8:F612,POINTYEARS),0)))</f>
        <v/>
      </c>
      <c r="G613" t="str">
        <f t="shared" si="24"/>
        <v/>
      </c>
    </row>
    <row r="614" spans="1:7" x14ac:dyDescent="0.25">
      <c r="A614" s="45"/>
      <c r="B614" s="40"/>
      <c r="C614" s="46"/>
      <c r="D614" s="42"/>
      <c r="E614" s="25" t="str">
        <f t="shared" si="25"/>
        <v/>
      </c>
      <c r="F614" s="25" t="str">
        <f t="array" ref="F614">IF(ISNA(INDEX(POINTYEARS,MATCH(0,COUNTIF($F$8:F613,POINTYEARS),0))),"",INDEX(POINTYEARS,MATCH(0,COUNTIF($F$8:F613,POINTYEARS),0)))</f>
        <v/>
      </c>
      <c r="G614" t="str">
        <f t="shared" si="24"/>
        <v/>
      </c>
    </row>
    <row r="615" spans="1:7" x14ac:dyDescent="0.25">
      <c r="A615" s="45"/>
      <c r="B615" s="40"/>
      <c r="C615" s="46"/>
      <c r="D615" s="42"/>
      <c r="E615" s="25" t="str">
        <f t="shared" si="25"/>
        <v/>
      </c>
      <c r="F615" s="25" t="str">
        <f t="array" ref="F615">IF(ISNA(INDEX(POINTYEARS,MATCH(0,COUNTIF($F$8:F614,POINTYEARS),0))),"",INDEX(POINTYEARS,MATCH(0,COUNTIF($F$8:F614,POINTYEARS),0)))</f>
        <v/>
      </c>
      <c r="G615" t="str">
        <f t="shared" si="24"/>
        <v/>
      </c>
    </row>
    <row r="616" spans="1:7" x14ac:dyDescent="0.25">
      <c r="A616" s="45"/>
      <c r="B616" s="40"/>
      <c r="C616" s="46"/>
      <c r="D616" s="42"/>
      <c r="E616" s="25" t="str">
        <f t="shared" si="25"/>
        <v/>
      </c>
      <c r="F616" s="25" t="str">
        <f t="array" ref="F616">IF(ISNA(INDEX(POINTYEARS,MATCH(0,COUNTIF($F$8:F615,POINTYEARS),0))),"",INDEX(POINTYEARS,MATCH(0,COUNTIF($F$8:F615,POINTYEARS),0)))</f>
        <v/>
      </c>
      <c r="G616" t="str">
        <f t="shared" si="24"/>
        <v/>
      </c>
    </row>
    <row r="617" spans="1:7" x14ac:dyDescent="0.25">
      <c r="A617" s="45"/>
      <c r="B617" s="40"/>
      <c r="C617" s="46"/>
      <c r="D617" s="42"/>
      <c r="E617" s="25" t="str">
        <f t="shared" si="25"/>
        <v/>
      </c>
      <c r="F617" s="25" t="str">
        <f t="array" ref="F617">IF(ISNA(INDEX(POINTYEARS,MATCH(0,COUNTIF($F$8:F616,POINTYEARS),0))),"",INDEX(POINTYEARS,MATCH(0,COUNTIF($F$8:F616,POINTYEARS),0)))</f>
        <v/>
      </c>
      <c r="G617" t="str">
        <f t="shared" ref="G617:G680" si="26">IF(AND(C617&gt;0,A617=""),"Please enter a valid date.","")</f>
        <v/>
      </c>
    </row>
    <row r="618" spans="1:7" x14ac:dyDescent="0.25">
      <c r="A618" s="45"/>
      <c r="B618" s="40"/>
      <c r="C618" s="46"/>
      <c r="D618" s="42"/>
      <c r="E618" s="25" t="str">
        <f t="shared" si="25"/>
        <v/>
      </c>
      <c r="F618" s="25" t="str">
        <f t="array" ref="F618">IF(ISNA(INDEX(POINTYEARS,MATCH(0,COUNTIF($F$8:F617,POINTYEARS),0))),"",INDEX(POINTYEARS,MATCH(0,COUNTIF($F$8:F617,POINTYEARS),0)))</f>
        <v/>
      </c>
      <c r="G618" t="str">
        <f t="shared" si="26"/>
        <v/>
      </c>
    </row>
    <row r="619" spans="1:7" x14ac:dyDescent="0.25">
      <c r="A619" s="45"/>
      <c r="B619" s="40"/>
      <c r="C619" s="46"/>
      <c r="D619" s="42"/>
      <c r="E619" s="25" t="str">
        <f t="shared" si="25"/>
        <v/>
      </c>
      <c r="F619" s="25" t="str">
        <f t="array" ref="F619">IF(ISNA(INDEX(POINTYEARS,MATCH(0,COUNTIF($F$8:F618,POINTYEARS),0))),"",INDEX(POINTYEARS,MATCH(0,COUNTIF($F$8:F618,POINTYEARS),0)))</f>
        <v/>
      </c>
      <c r="G619" t="str">
        <f t="shared" si="26"/>
        <v/>
      </c>
    </row>
    <row r="620" spans="1:7" x14ac:dyDescent="0.25">
      <c r="A620" s="45"/>
      <c r="B620" s="40"/>
      <c r="C620" s="46"/>
      <c r="D620" s="42"/>
      <c r="E620" s="25" t="str">
        <f t="shared" si="25"/>
        <v/>
      </c>
      <c r="F620" s="25" t="str">
        <f t="array" ref="F620">IF(ISNA(INDEX(POINTYEARS,MATCH(0,COUNTIF($F$8:F619,POINTYEARS),0))),"",INDEX(POINTYEARS,MATCH(0,COUNTIF($F$8:F619,POINTYEARS),0)))</f>
        <v/>
      </c>
      <c r="G620" t="str">
        <f t="shared" si="26"/>
        <v/>
      </c>
    </row>
    <row r="621" spans="1:7" x14ac:dyDescent="0.25">
      <c r="A621" s="45"/>
      <c r="B621" s="40"/>
      <c r="C621" s="46"/>
      <c r="D621" s="42"/>
      <c r="E621" s="25" t="str">
        <f t="shared" si="25"/>
        <v/>
      </c>
      <c r="F621" s="25" t="str">
        <f t="array" ref="F621">IF(ISNA(INDEX(POINTYEARS,MATCH(0,COUNTIF($F$8:F620,POINTYEARS),0))),"",INDEX(POINTYEARS,MATCH(0,COUNTIF($F$8:F620,POINTYEARS),0)))</f>
        <v/>
      </c>
      <c r="G621" t="str">
        <f t="shared" si="26"/>
        <v/>
      </c>
    </row>
    <row r="622" spans="1:7" x14ac:dyDescent="0.25">
      <c r="A622" s="45"/>
      <c r="B622" s="40"/>
      <c r="C622" s="46"/>
      <c r="D622" s="42"/>
      <c r="E622" s="25" t="str">
        <f t="shared" si="25"/>
        <v/>
      </c>
      <c r="F622" s="25" t="str">
        <f t="array" ref="F622">IF(ISNA(INDEX(POINTYEARS,MATCH(0,COUNTIF($F$8:F621,POINTYEARS),0))),"",INDEX(POINTYEARS,MATCH(0,COUNTIF($F$8:F621,POINTYEARS),0)))</f>
        <v/>
      </c>
      <c r="G622" t="str">
        <f t="shared" si="26"/>
        <v/>
      </c>
    </row>
    <row r="623" spans="1:7" x14ac:dyDescent="0.25">
      <c r="A623" s="45"/>
      <c r="B623" s="40"/>
      <c r="C623" s="46"/>
      <c r="D623" s="42"/>
      <c r="E623" s="25" t="str">
        <f t="shared" si="25"/>
        <v/>
      </c>
      <c r="F623" s="25" t="str">
        <f t="array" ref="F623">IF(ISNA(INDEX(POINTYEARS,MATCH(0,COUNTIF($F$8:F622,POINTYEARS),0))),"",INDEX(POINTYEARS,MATCH(0,COUNTIF($F$8:F622,POINTYEARS),0)))</f>
        <v/>
      </c>
      <c r="G623" t="str">
        <f t="shared" si="26"/>
        <v/>
      </c>
    </row>
    <row r="624" spans="1:7" x14ac:dyDescent="0.25">
      <c r="A624" s="45"/>
      <c r="B624" s="40"/>
      <c r="C624" s="46"/>
      <c r="D624" s="42"/>
      <c r="E624" s="25" t="str">
        <f t="shared" si="25"/>
        <v/>
      </c>
      <c r="F624" s="25" t="str">
        <f t="array" ref="F624">IF(ISNA(INDEX(POINTYEARS,MATCH(0,COUNTIF($F$8:F623,POINTYEARS),0))),"",INDEX(POINTYEARS,MATCH(0,COUNTIF($F$8:F623,POINTYEARS),0)))</f>
        <v/>
      </c>
      <c r="G624" t="str">
        <f t="shared" si="26"/>
        <v/>
      </c>
    </row>
    <row r="625" spans="1:7" x14ac:dyDescent="0.25">
      <c r="A625" s="45"/>
      <c r="B625" s="40"/>
      <c r="C625" s="46"/>
      <c r="D625" s="42"/>
      <c r="E625" s="25" t="str">
        <f t="shared" si="25"/>
        <v/>
      </c>
      <c r="F625" s="25" t="str">
        <f t="array" ref="F625">IF(ISNA(INDEX(POINTYEARS,MATCH(0,COUNTIF($F$8:F624,POINTYEARS),0))),"",INDEX(POINTYEARS,MATCH(0,COUNTIF($F$8:F624,POINTYEARS),0)))</f>
        <v/>
      </c>
      <c r="G625" t="str">
        <f t="shared" si="26"/>
        <v/>
      </c>
    </row>
    <row r="626" spans="1:7" x14ac:dyDescent="0.25">
      <c r="A626" s="45"/>
      <c r="B626" s="40"/>
      <c r="C626" s="46"/>
      <c r="D626" s="42"/>
      <c r="E626" s="25" t="str">
        <f t="shared" si="25"/>
        <v/>
      </c>
      <c r="F626" s="25" t="str">
        <f t="array" ref="F626">IF(ISNA(INDEX(POINTYEARS,MATCH(0,COUNTIF($F$8:F625,POINTYEARS),0))),"",INDEX(POINTYEARS,MATCH(0,COUNTIF($F$8:F625,POINTYEARS),0)))</f>
        <v/>
      </c>
      <c r="G626" t="str">
        <f t="shared" si="26"/>
        <v/>
      </c>
    </row>
    <row r="627" spans="1:7" x14ac:dyDescent="0.25">
      <c r="A627" s="45"/>
      <c r="B627" s="40"/>
      <c r="C627" s="46"/>
      <c r="D627" s="42"/>
      <c r="E627" s="25" t="str">
        <f t="shared" si="25"/>
        <v/>
      </c>
      <c r="F627" s="25" t="str">
        <f t="array" ref="F627">IF(ISNA(INDEX(POINTYEARS,MATCH(0,COUNTIF($F$8:F626,POINTYEARS),0))),"",INDEX(POINTYEARS,MATCH(0,COUNTIF($F$8:F626,POINTYEARS),0)))</f>
        <v/>
      </c>
      <c r="G627" t="str">
        <f t="shared" si="26"/>
        <v/>
      </c>
    </row>
    <row r="628" spans="1:7" x14ac:dyDescent="0.25">
      <c r="A628" s="45"/>
      <c r="B628" s="40"/>
      <c r="C628" s="46"/>
      <c r="D628" s="42"/>
      <c r="E628" s="25" t="str">
        <f t="shared" si="25"/>
        <v/>
      </c>
      <c r="F628" s="25" t="str">
        <f t="array" ref="F628">IF(ISNA(INDEX(POINTYEARS,MATCH(0,COUNTIF($F$8:F627,POINTYEARS),0))),"",INDEX(POINTYEARS,MATCH(0,COUNTIF($F$8:F627,POINTYEARS),0)))</f>
        <v/>
      </c>
      <c r="G628" t="str">
        <f t="shared" si="26"/>
        <v/>
      </c>
    </row>
    <row r="629" spans="1:7" x14ac:dyDescent="0.25">
      <c r="A629" s="45"/>
      <c r="B629" s="40"/>
      <c r="C629" s="46"/>
      <c r="D629" s="42"/>
      <c r="E629" s="25" t="str">
        <f t="shared" si="25"/>
        <v/>
      </c>
      <c r="F629" s="25" t="str">
        <f t="array" ref="F629">IF(ISNA(INDEX(POINTYEARS,MATCH(0,COUNTIF($F$8:F628,POINTYEARS),0))),"",INDEX(POINTYEARS,MATCH(0,COUNTIF($F$8:F628,POINTYEARS),0)))</f>
        <v/>
      </c>
      <c r="G629" t="str">
        <f t="shared" si="26"/>
        <v/>
      </c>
    </row>
    <row r="630" spans="1:7" x14ac:dyDescent="0.25">
      <c r="A630" s="45"/>
      <c r="B630" s="40"/>
      <c r="C630" s="46"/>
      <c r="D630" s="42"/>
      <c r="E630" s="25" t="str">
        <f t="shared" si="25"/>
        <v/>
      </c>
      <c r="F630" s="25" t="str">
        <f t="array" ref="F630">IF(ISNA(INDEX(POINTYEARS,MATCH(0,COUNTIF($F$8:F629,POINTYEARS),0))),"",INDEX(POINTYEARS,MATCH(0,COUNTIF($F$8:F629,POINTYEARS),0)))</f>
        <v/>
      </c>
      <c r="G630" t="str">
        <f t="shared" si="26"/>
        <v/>
      </c>
    </row>
    <row r="631" spans="1:7" x14ac:dyDescent="0.25">
      <c r="A631" s="45"/>
      <c r="B631" s="40"/>
      <c r="C631" s="46"/>
      <c r="D631" s="42"/>
      <c r="E631" s="25" t="str">
        <f t="shared" si="25"/>
        <v/>
      </c>
      <c r="F631" s="25" t="str">
        <f t="array" ref="F631">IF(ISNA(INDEX(POINTYEARS,MATCH(0,COUNTIF($F$8:F630,POINTYEARS),0))),"",INDEX(POINTYEARS,MATCH(0,COUNTIF($F$8:F630,POINTYEARS),0)))</f>
        <v/>
      </c>
      <c r="G631" t="str">
        <f t="shared" si="26"/>
        <v/>
      </c>
    </row>
    <row r="632" spans="1:7" x14ac:dyDescent="0.25">
      <c r="A632" s="45"/>
      <c r="B632" s="40"/>
      <c r="C632" s="46"/>
      <c r="D632" s="42"/>
      <c r="E632" s="25" t="str">
        <f t="shared" si="25"/>
        <v/>
      </c>
      <c r="F632" s="25" t="str">
        <f t="array" ref="F632">IF(ISNA(INDEX(POINTYEARS,MATCH(0,COUNTIF($F$8:F631,POINTYEARS),0))),"",INDEX(POINTYEARS,MATCH(0,COUNTIF($F$8:F631,POINTYEARS),0)))</f>
        <v/>
      </c>
      <c r="G632" t="str">
        <f t="shared" si="26"/>
        <v/>
      </c>
    </row>
    <row r="633" spans="1:7" x14ac:dyDescent="0.25">
      <c r="A633" s="45"/>
      <c r="B633" s="40"/>
      <c r="C633" s="46"/>
      <c r="D633" s="42"/>
      <c r="E633" s="25" t="str">
        <f t="shared" si="25"/>
        <v/>
      </c>
      <c r="F633" s="25" t="str">
        <f t="array" ref="F633">IF(ISNA(INDEX(POINTYEARS,MATCH(0,COUNTIF($F$8:F632,POINTYEARS),0))),"",INDEX(POINTYEARS,MATCH(0,COUNTIF($F$8:F632,POINTYEARS),0)))</f>
        <v/>
      </c>
      <c r="G633" t="str">
        <f t="shared" si="26"/>
        <v/>
      </c>
    </row>
    <row r="634" spans="1:7" x14ac:dyDescent="0.25">
      <c r="A634" s="45"/>
      <c r="B634" s="40"/>
      <c r="C634" s="46"/>
      <c r="D634" s="42"/>
      <c r="E634" s="25" t="str">
        <f t="shared" si="25"/>
        <v/>
      </c>
      <c r="F634" s="25" t="str">
        <f t="array" ref="F634">IF(ISNA(INDEX(POINTYEARS,MATCH(0,COUNTIF($F$8:F633,POINTYEARS),0))),"",INDEX(POINTYEARS,MATCH(0,COUNTIF($F$8:F633,POINTYEARS),0)))</f>
        <v/>
      </c>
      <c r="G634" t="str">
        <f t="shared" si="26"/>
        <v/>
      </c>
    </row>
    <row r="635" spans="1:7" x14ac:dyDescent="0.25">
      <c r="A635" s="45"/>
      <c r="B635" s="40"/>
      <c r="C635" s="46"/>
      <c r="D635" s="42"/>
      <c r="E635" s="25" t="str">
        <f t="shared" si="25"/>
        <v/>
      </c>
      <c r="F635" s="25" t="str">
        <f t="array" ref="F635">IF(ISNA(INDEX(POINTYEARS,MATCH(0,COUNTIF($F$8:F634,POINTYEARS),0))),"",INDEX(POINTYEARS,MATCH(0,COUNTIF($F$8:F634,POINTYEARS),0)))</f>
        <v/>
      </c>
      <c r="G635" t="str">
        <f t="shared" si="26"/>
        <v/>
      </c>
    </row>
    <row r="636" spans="1:7" x14ac:dyDescent="0.25">
      <c r="A636" s="45"/>
      <c r="B636" s="40"/>
      <c r="C636" s="46"/>
      <c r="D636" s="42"/>
      <c r="E636" s="25" t="str">
        <f t="shared" si="25"/>
        <v/>
      </c>
      <c r="F636" s="25" t="str">
        <f t="array" ref="F636">IF(ISNA(INDEX(POINTYEARS,MATCH(0,COUNTIF($F$8:F635,POINTYEARS),0))),"",INDEX(POINTYEARS,MATCH(0,COUNTIF($F$8:F635,POINTYEARS),0)))</f>
        <v/>
      </c>
      <c r="G636" t="str">
        <f t="shared" si="26"/>
        <v/>
      </c>
    </row>
    <row r="637" spans="1:7" x14ac:dyDescent="0.25">
      <c r="A637" s="45"/>
      <c r="B637" s="40"/>
      <c r="C637" s="46"/>
      <c r="D637" s="42"/>
      <c r="E637" s="25" t="str">
        <f t="shared" si="25"/>
        <v/>
      </c>
      <c r="F637" s="25" t="str">
        <f t="array" ref="F637">IF(ISNA(INDEX(POINTYEARS,MATCH(0,COUNTIF($F$8:F636,POINTYEARS),0))),"",INDEX(POINTYEARS,MATCH(0,COUNTIF($F$8:F636,POINTYEARS),0)))</f>
        <v/>
      </c>
      <c r="G637" t="str">
        <f t="shared" si="26"/>
        <v/>
      </c>
    </row>
    <row r="638" spans="1:7" x14ac:dyDescent="0.25">
      <c r="A638" s="45"/>
      <c r="B638" s="40"/>
      <c r="C638" s="46"/>
      <c r="D638" s="42"/>
      <c r="E638" s="25" t="str">
        <f t="shared" si="25"/>
        <v/>
      </c>
      <c r="F638" s="25" t="str">
        <f t="array" ref="F638">IF(ISNA(INDEX(POINTYEARS,MATCH(0,COUNTIF($F$8:F637,POINTYEARS),0))),"",INDEX(POINTYEARS,MATCH(0,COUNTIF($F$8:F637,POINTYEARS),0)))</f>
        <v/>
      </c>
      <c r="G638" t="str">
        <f t="shared" si="26"/>
        <v/>
      </c>
    </row>
    <row r="639" spans="1:7" x14ac:dyDescent="0.25">
      <c r="A639" s="45"/>
      <c r="B639" s="40"/>
      <c r="C639" s="46"/>
      <c r="D639" s="42"/>
      <c r="E639" s="25" t="str">
        <f t="shared" si="25"/>
        <v/>
      </c>
      <c r="F639" s="25" t="str">
        <f t="array" ref="F639">IF(ISNA(INDEX(POINTYEARS,MATCH(0,COUNTIF($F$8:F638,POINTYEARS),0))),"",INDEX(POINTYEARS,MATCH(0,COUNTIF($F$8:F638,POINTYEARS),0)))</f>
        <v/>
      </c>
      <c r="G639" t="str">
        <f t="shared" si="26"/>
        <v/>
      </c>
    </row>
    <row r="640" spans="1:7" x14ac:dyDescent="0.25">
      <c r="A640" s="45"/>
      <c r="B640" s="40"/>
      <c r="C640" s="46"/>
      <c r="D640" s="42"/>
      <c r="E640" s="25" t="str">
        <f t="shared" si="25"/>
        <v/>
      </c>
      <c r="F640" s="25" t="str">
        <f t="array" ref="F640">IF(ISNA(INDEX(POINTYEARS,MATCH(0,COUNTIF($F$8:F639,POINTYEARS),0))),"",INDEX(POINTYEARS,MATCH(0,COUNTIF($F$8:F639,POINTYEARS),0)))</f>
        <v/>
      </c>
      <c r="G640" t="str">
        <f t="shared" si="26"/>
        <v/>
      </c>
    </row>
    <row r="641" spans="1:7" x14ac:dyDescent="0.25">
      <c r="A641" s="45"/>
      <c r="B641" s="40"/>
      <c r="C641" s="46"/>
      <c r="D641" s="42"/>
      <c r="E641" s="25" t="str">
        <f t="shared" si="25"/>
        <v/>
      </c>
      <c r="F641" s="25" t="str">
        <f t="array" ref="F641">IF(ISNA(INDEX(POINTYEARS,MATCH(0,COUNTIF($F$8:F640,POINTYEARS),0))),"",INDEX(POINTYEARS,MATCH(0,COUNTIF($F$8:F640,POINTYEARS),0)))</f>
        <v/>
      </c>
      <c r="G641" t="str">
        <f t="shared" si="26"/>
        <v/>
      </c>
    </row>
    <row r="642" spans="1:7" x14ac:dyDescent="0.25">
      <c r="A642" s="45"/>
      <c r="B642" s="40"/>
      <c r="C642" s="46"/>
      <c r="D642" s="42"/>
      <c r="E642" s="25" t="str">
        <f t="shared" si="25"/>
        <v/>
      </c>
      <c r="F642" s="25" t="str">
        <f t="array" ref="F642">IF(ISNA(INDEX(POINTYEARS,MATCH(0,COUNTIF($F$8:F641,POINTYEARS),0))),"",INDEX(POINTYEARS,MATCH(0,COUNTIF($F$8:F641,POINTYEARS),0)))</f>
        <v/>
      </c>
      <c r="G642" t="str">
        <f t="shared" si="26"/>
        <v/>
      </c>
    </row>
    <row r="643" spans="1:7" x14ac:dyDescent="0.25">
      <c r="A643" s="45"/>
      <c r="B643" s="40"/>
      <c r="C643" s="46"/>
      <c r="D643" s="42"/>
      <c r="E643" s="25" t="str">
        <f t="shared" si="25"/>
        <v/>
      </c>
      <c r="F643" s="25" t="str">
        <f t="array" ref="F643">IF(ISNA(INDEX(POINTYEARS,MATCH(0,COUNTIF($F$8:F642,POINTYEARS),0))),"",INDEX(POINTYEARS,MATCH(0,COUNTIF($F$8:F642,POINTYEARS),0)))</f>
        <v/>
      </c>
      <c r="G643" t="str">
        <f t="shared" si="26"/>
        <v/>
      </c>
    </row>
    <row r="644" spans="1:7" x14ac:dyDescent="0.25">
      <c r="A644" s="45"/>
      <c r="B644" s="40"/>
      <c r="C644" s="46"/>
      <c r="D644" s="42"/>
      <c r="E644" s="25" t="str">
        <f t="shared" si="25"/>
        <v/>
      </c>
      <c r="F644" s="25" t="str">
        <f t="array" ref="F644">IF(ISNA(INDEX(POINTYEARS,MATCH(0,COUNTIF($F$8:F643,POINTYEARS),0))),"",INDEX(POINTYEARS,MATCH(0,COUNTIF($F$8:F643,POINTYEARS),0)))</f>
        <v/>
      </c>
      <c r="G644" t="str">
        <f t="shared" si="26"/>
        <v/>
      </c>
    </row>
    <row r="645" spans="1:7" x14ac:dyDescent="0.25">
      <c r="A645" s="45"/>
      <c r="B645" s="40"/>
      <c r="C645" s="46"/>
      <c r="D645" s="42"/>
      <c r="E645" s="25" t="str">
        <f t="shared" si="25"/>
        <v/>
      </c>
      <c r="F645" s="25" t="str">
        <f t="array" ref="F645">IF(ISNA(INDEX(POINTYEARS,MATCH(0,COUNTIF($F$8:F644,POINTYEARS),0))),"",INDEX(POINTYEARS,MATCH(0,COUNTIF($F$8:F644,POINTYEARS),0)))</f>
        <v/>
      </c>
      <c r="G645" t="str">
        <f t="shared" si="26"/>
        <v/>
      </c>
    </row>
    <row r="646" spans="1:7" x14ac:dyDescent="0.25">
      <c r="A646" s="45"/>
      <c r="B646" s="40"/>
      <c r="C646" s="46"/>
      <c r="D646" s="42"/>
      <c r="E646" s="25" t="str">
        <f t="shared" si="25"/>
        <v/>
      </c>
      <c r="F646" s="25" t="str">
        <f t="array" ref="F646">IF(ISNA(INDEX(POINTYEARS,MATCH(0,COUNTIF($F$8:F645,POINTYEARS),0))),"",INDEX(POINTYEARS,MATCH(0,COUNTIF($F$8:F645,POINTYEARS),0)))</f>
        <v/>
      </c>
      <c r="G646" t="str">
        <f t="shared" si="26"/>
        <v/>
      </c>
    </row>
    <row r="647" spans="1:7" x14ac:dyDescent="0.25">
      <c r="A647" s="45"/>
      <c r="B647" s="40"/>
      <c r="C647" s="46"/>
      <c r="D647" s="42"/>
      <c r="E647" s="25" t="str">
        <f t="shared" si="25"/>
        <v/>
      </c>
      <c r="F647" s="25" t="str">
        <f t="array" ref="F647">IF(ISNA(INDEX(POINTYEARS,MATCH(0,COUNTIF($F$8:F646,POINTYEARS),0))),"",INDEX(POINTYEARS,MATCH(0,COUNTIF($F$8:F646,POINTYEARS),0)))</f>
        <v/>
      </c>
      <c r="G647" t="str">
        <f t="shared" si="26"/>
        <v/>
      </c>
    </row>
    <row r="648" spans="1:7" x14ac:dyDescent="0.25">
      <c r="A648" s="45"/>
      <c r="B648" s="40"/>
      <c r="C648" s="46"/>
      <c r="D648" s="42"/>
      <c r="E648" s="25" t="str">
        <f t="shared" si="25"/>
        <v/>
      </c>
      <c r="F648" s="25" t="str">
        <f t="array" ref="F648">IF(ISNA(INDEX(POINTYEARS,MATCH(0,COUNTIF($F$8:F647,POINTYEARS),0))),"",INDEX(POINTYEARS,MATCH(0,COUNTIF($F$8:F647,POINTYEARS),0)))</f>
        <v/>
      </c>
      <c r="G648" t="str">
        <f t="shared" si="26"/>
        <v/>
      </c>
    </row>
    <row r="649" spans="1:7" x14ac:dyDescent="0.25">
      <c r="A649" s="45"/>
      <c r="B649" s="40"/>
      <c r="C649" s="46"/>
      <c r="D649" s="42"/>
      <c r="E649" s="25" t="str">
        <f t="shared" si="25"/>
        <v/>
      </c>
      <c r="F649" s="25" t="str">
        <f t="array" ref="F649">IF(ISNA(INDEX(POINTYEARS,MATCH(0,COUNTIF($F$8:F648,POINTYEARS),0))),"",INDEX(POINTYEARS,MATCH(0,COUNTIF($F$8:F648,POINTYEARS),0)))</f>
        <v/>
      </c>
      <c r="G649" t="str">
        <f t="shared" si="26"/>
        <v/>
      </c>
    </row>
    <row r="650" spans="1:7" x14ac:dyDescent="0.25">
      <c r="A650" s="45"/>
      <c r="B650" s="40"/>
      <c r="C650" s="46"/>
      <c r="D650" s="42"/>
      <c r="E650" s="25" t="str">
        <f t="shared" si="25"/>
        <v/>
      </c>
      <c r="F650" s="25" t="str">
        <f t="array" ref="F650">IF(ISNA(INDEX(POINTYEARS,MATCH(0,COUNTIF($F$8:F649,POINTYEARS),0))),"",INDEX(POINTYEARS,MATCH(0,COUNTIF($F$8:F649,POINTYEARS),0)))</f>
        <v/>
      </c>
      <c r="G650" t="str">
        <f t="shared" si="26"/>
        <v/>
      </c>
    </row>
    <row r="651" spans="1:7" x14ac:dyDescent="0.25">
      <c r="A651" s="45"/>
      <c r="B651" s="40"/>
      <c r="C651" s="46"/>
      <c r="D651" s="42"/>
      <c r="E651" s="25" t="str">
        <f t="shared" si="25"/>
        <v/>
      </c>
      <c r="F651" s="25" t="str">
        <f t="array" ref="F651">IF(ISNA(INDEX(POINTYEARS,MATCH(0,COUNTIF($F$8:F650,POINTYEARS),0))),"",INDEX(POINTYEARS,MATCH(0,COUNTIF($F$8:F650,POINTYEARS),0)))</f>
        <v/>
      </c>
      <c r="G651" t="str">
        <f t="shared" si="26"/>
        <v/>
      </c>
    </row>
    <row r="652" spans="1:7" x14ac:dyDescent="0.25">
      <c r="A652" s="45"/>
      <c r="B652" s="40"/>
      <c r="C652" s="46"/>
      <c r="D652" s="42"/>
      <c r="E652" s="25" t="str">
        <f t="shared" si="25"/>
        <v/>
      </c>
      <c r="F652" s="25" t="str">
        <f t="array" ref="F652">IF(ISNA(INDEX(POINTYEARS,MATCH(0,COUNTIF($F$8:F651,POINTYEARS),0))),"",INDEX(POINTYEARS,MATCH(0,COUNTIF($F$8:F651,POINTYEARS),0)))</f>
        <v/>
      </c>
      <c r="G652" t="str">
        <f t="shared" si="26"/>
        <v/>
      </c>
    </row>
    <row r="653" spans="1:7" x14ac:dyDescent="0.25">
      <c r="A653" s="45"/>
      <c r="B653" s="40"/>
      <c r="C653" s="46"/>
      <c r="D653" s="42"/>
      <c r="E653" s="25" t="str">
        <f t="shared" si="25"/>
        <v/>
      </c>
      <c r="F653" s="25" t="str">
        <f t="array" ref="F653">IF(ISNA(INDEX(POINTYEARS,MATCH(0,COUNTIF($F$8:F652,POINTYEARS),0))),"",INDEX(POINTYEARS,MATCH(0,COUNTIF($F$8:F652,POINTYEARS),0)))</f>
        <v/>
      </c>
      <c r="G653" t="str">
        <f t="shared" si="26"/>
        <v/>
      </c>
    </row>
    <row r="654" spans="1:7" x14ac:dyDescent="0.25">
      <c r="A654" s="45"/>
      <c r="B654" s="40"/>
      <c r="C654" s="46"/>
      <c r="D654" s="42"/>
      <c r="E654" s="25" t="str">
        <f t="shared" si="25"/>
        <v/>
      </c>
      <c r="F654" s="25" t="str">
        <f t="array" ref="F654">IF(ISNA(INDEX(POINTYEARS,MATCH(0,COUNTIF($F$8:F653,POINTYEARS),0))),"",INDEX(POINTYEARS,MATCH(0,COUNTIF($F$8:F653,POINTYEARS),0)))</f>
        <v/>
      </c>
      <c r="G654" t="str">
        <f t="shared" si="26"/>
        <v/>
      </c>
    </row>
    <row r="655" spans="1:7" x14ac:dyDescent="0.25">
      <c r="A655" s="45"/>
      <c r="B655" s="40"/>
      <c r="C655" s="46"/>
      <c r="D655" s="42"/>
      <c r="E655" s="25" t="str">
        <f t="shared" si="25"/>
        <v/>
      </c>
      <c r="F655" s="25" t="str">
        <f t="array" ref="F655">IF(ISNA(INDEX(POINTYEARS,MATCH(0,COUNTIF($F$8:F654,POINTYEARS),0))),"",INDEX(POINTYEARS,MATCH(0,COUNTIF($F$8:F654,POINTYEARS),0)))</f>
        <v/>
      </c>
      <c r="G655" t="str">
        <f t="shared" si="26"/>
        <v/>
      </c>
    </row>
    <row r="656" spans="1:7" x14ac:dyDescent="0.25">
      <c r="A656" s="45"/>
      <c r="B656" s="40"/>
      <c r="C656" s="46"/>
      <c r="D656" s="42"/>
      <c r="E656" s="25" t="str">
        <f t="shared" si="25"/>
        <v/>
      </c>
      <c r="F656" s="25" t="str">
        <f t="array" ref="F656">IF(ISNA(INDEX(POINTYEARS,MATCH(0,COUNTIF($F$8:F655,POINTYEARS),0))),"",INDEX(POINTYEARS,MATCH(0,COUNTIF($F$8:F655,POINTYEARS),0)))</f>
        <v/>
      </c>
      <c r="G656" t="str">
        <f t="shared" si="26"/>
        <v/>
      </c>
    </row>
    <row r="657" spans="1:7" x14ac:dyDescent="0.25">
      <c r="A657" s="45"/>
      <c r="B657" s="40"/>
      <c r="C657" s="46"/>
      <c r="D657" s="42"/>
      <c r="E657" s="25" t="str">
        <f t="shared" ref="E657:E700" si="27">IF(A657&gt;0,YEAR(A657),"")</f>
        <v/>
      </c>
      <c r="F657" s="25" t="str">
        <f t="array" ref="F657">IF(ISNA(INDEX(POINTYEARS,MATCH(0,COUNTIF($F$8:F656,POINTYEARS),0))),"",INDEX(POINTYEARS,MATCH(0,COUNTIF($F$8:F656,POINTYEARS),0)))</f>
        <v/>
      </c>
      <c r="G657" t="str">
        <f t="shared" si="26"/>
        <v/>
      </c>
    </row>
    <row r="658" spans="1:7" x14ac:dyDescent="0.25">
      <c r="A658" s="45"/>
      <c r="B658" s="40"/>
      <c r="C658" s="46"/>
      <c r="D658" s="42"/>
      <c r="E658" s="25" t="str">
        <f t="shared" si="27"/>
        <v/>
      </c>
      <c r="F658" s="25" t="str">
        <f t="array" ref="F658">IF(ISNA(INDEX(POINTYEARS,MATCH(0,COUNTIF($F$8:F657,POINTYEARS),0))),"",INDEX(POINTYEARS,MATCH(0,COUNTIF($F$8:F657,POINTYEARS),0)))</f>
        <v/>
      </c>
      <c r="G658" t="str">
        <f t="shared" si="26"/>
        <v/>
      </c>
    </row>
    <row r="659" spans="1:7" x14ac:dyDescent="0.25">
      <c r="A659" s="45"/>
      <c r="B659" s="40"/>
      <c r="C659" s="46"/>
      <c r="D659" s="42"/>
      <c r="E659" s="25" t="str">
        <f t="shared" si="27"/>
        <v/>
      </c>
      <c r="F659" s="25" t="str">
        <f t="array" ref="F659">IF(ISNA(INDEX(POINTYEARS,MATCH(0,COUNTIF($F$8:F658,POINTYEARS),0))),"",INDEX(POINTYEARS,MATCH(0,COUNTIF($F$8:F658,POINTYEARS),0)))</f>
        <v/>
      </c>
      <c r="G659" t="str">
        <f t="shared" si="26"/>
        <v/>
      </c>
    </row>
    <row r="660" spans="1:7" x14ac:dyDescent="0.25">
      <c r="A660" s="45"/>
      <c r="B660" s="40"/>
      <c r="C660" s="46"/>
      <c r="D660" s="42"/>
      <c r="E660" s="25" t="str">
        <f t="shared" si="27"/>
        <v/>
      </c>
      <c r="F660" s="25" t="str">
        <f t="array" ref="F660">IF(ISNA(INDEX(POINTYEARS,MATCH(0,COUNTIF($F$8:F659,POINTYEARS),0))),"",INDEX(POINTYEARS,MATCH(0,COUNTIF($F$8:F659,POINTYEARS),0)))</f>
        <v/>
      </c>
      <c r="G660" t="str">
        <f t="shared" si="26"/>
        <v/>
      </c>
    </row>
    <row r="661" spans="1:7" x14ac:dyDescent="0.25">
      <c r="A661" s="45"/>
      <c r="B661" s="40"/>
      <c r="C661" s="46"/>
      <c r="D661" s="42"/>
      <c r="E661" s="25" t="str">
        <f t="shared" si="27"/>
        <v/>
      </c>
      <c r="F661" s="25" t="str">
        <f t="array" ref="F661">IF(ISNA(INDEX(POINTYEARS,MATCH(0,COUNTIF($F$8:F660,POINTYEARS),0))),"",INDEX(POINTYEARS,MATCH(0,COUNTIF($F$8:F660,POINTYEARS),0)))</f>
        <v/>
      </c>
      <c r="G661" t="str">
        <f t="shared" si="26"/>
        <v/>
      </c>
    </row>
    <row r="662" spans="1:7" x14ac:dyDescent="0.25">
      <c r="A662" s="45"/>
      <c r="B662" s="40"/>
      <c r="C662" s="46"/>
      <c r="D662" s="42"/>
      <c r="E662" s="25" t="str">
        <f t="shared" si="27"/>
        <v/>
      </c>
      <c r="F662" s="25" t="str">
        <f t="array" ref="F662">IF(ISNA(INDEX(POINTYEARS,MATCH(0,COUNTIF($F$8:F661,POINTYEARS),0))),"",INDEX(POINTYEARS,MATCH(0,COUNTIF($F$8:F661,POINTYEARS),0)))</f>
        <v/>
      </c>
      <c r="G662" t="str">
        <f t="shared" si="26"/>
        <v/>
      </c>
    </row>
    <row r="663" spans="1:7" x14ac:dyDescent="0.25">
      <c r="A663" s="45"/>
      <c r="B663" s="40"/>
      <c r="C663" s="46"/>
      <c r="D663" s="42"/>
      <c r="E663" s="25" t="str">
        <f t="shared" si="27"/>
        <v/>
      </c>
      <c r="F663" s="25" t="str">
        <f t="array" ref="F663">IF(ISNA(INDEX(POINTYEARS,MATCH(0,COUNTIF($F$8:F662,POINTYEARS),0))),"",INDEX(POINTYEARS,MATCH(0,COUNTIF($F$8:F662,POINTYEARS),0)))</f>
        <v/>
      </c>
      <c r="G663" t="str">
        <f t="shared" si="26"/>
        <v/>
      </c>
    </row>
    <row r="664" spans="1:7" x14ac:dyDescent="0.25">
      <c r="A664" s="45"/>
      <c r="B664" s="40"/>
      <c r="C664" s="46"/>
      <c r="D664" s="42"/>
      <c r="E664" s="25" t="str">
        <f t="shared" si="27"/>
        <v/>
      </c>
      <c r="F664" s="25" t="str">
        <f t="array" ref="F664">IF(ISNA(INDEX(POINTYEARS,MATCH(0,COUNTIF($F$8:F663,POINTYEARS),0))),"",INDEX(POINTYEARS,MATCH(0,COUNTIF($F$8:F663,POINTYEARS),0)))</f>
        <v/>
      </c>
      <c r="G664" t="str">
        <f t="shared" si="26"/>
        <v/>
      </c>
    </row>
    <row r="665" spans="1:7" x14ac:dyDescent="0.25">
      <c r="A665" s="45"/>
      <c r="B665" s="40"/>
      <c r="C665" s="46"/>
      <c r="D665" s="42"/>
      <c r="E665" s="25" t="str">
        <f t="shared" si="27"/>
        <v/>
      </c>
      <c r="F665" s="25" t="str">
        <f t="array" ref="F665">IF(ISNA(INDEX(POINTYEARS,MATCH(0,COUNTIF($F$8:F664,POINTYEARS),0))),"",INDEX(POINTYEARS,MATCH(0,COUNTIF($F$8:F664,POINTYEARS),0)))</f>
        <v/>
      </c>
      <c r="G665" t="str">
        <f t="shared" si="26"/>
        <v/>
      </c>
    </row>
    <row r="666" spans="1:7" x14ac:dyDescent="0.25">
      <c r="A666" s="45"/>
      <c r="B666" s="40"/>
      <c r="C666" s="46"/>
      <c r="D666" s="42"/>
      <c r="E666" s="25" t="str">
        <f t="shared" si="27"/>
        <v/>
      </c>
      <c r="F666" s="25" t="str">
        <f t="array" ref="F666">IF(ISNA(INDEX(POINTYEARS,MATCH(0,COUNTIF($F$8:F665,POINTYEARS),0))),"",INDEX(POINTYEARS,MATCH(0,COUNTIF($F$8:F665,POINTYEARS),0)))</f>
        <v/>
      </c>
      <c r="G666" t="str">
        <f t="shared" si="26"/>
        <v/>
      </c>
    </row>
    <row r="667" spans="1:7" x14ac:dyDescent="0.25">
      <c r="A667" s="45"/>
      <c r="B667" s="40"/>
      <c r="C667" s="46"/>
      <c r="D667" s="42"/>
      <c r="E667" s="25" t="str">
        <f t="shared" si="27"/>
        <v/>
      </c>
      <c r="F667" s="25" t="str">
        <f t="array" ref="F667">IF(ISNA(INDEX(POINTYEARS,MATCH(0,COUNTIF($F$8:F666,POINTYEARS),0))),"",INDEX(POINTYEARS,MATCH(0,COUNTIF($F$8:F666,POINTYEARS),0)))</f>
        <v/>
      </c>
      <c r="G667" t="str">
        <f t="shared" si="26"/>
        <v/>
      </c>
    </row>
    <row r="668" spans="1:7" x14ac:dyDescent="0.25">
      <c r="A668" s="45"/>
      <c r="B668" s="40"/>
      <c r="C668" s="46"/>
      <c r="D668" s="42"/>
      <c r="E668" s="25" t="str">
        <f t="shared" si="27"/>
        <v/>
      </c>
      <c r="F668" s="25" t="str">
        <f t="array" ref="F668">IF(ISNA(INDEX(POINTYEARS,MATCH(0,COUNTIF($F$8:F667,POINTYEARS),0))),"",INDEX(POINTYEARS,MATCH(0,COUNTIF($F$8:F667,POINTYEARS),0)))</f>
        <v/>
      </c>
      <c r="G668" t="str">
        <f t="shared" si="26"/>
        <v/>
      </c>
    </row>
    <row r="669" spans="1:7" x14ac:dyDescent="0.25">
      <c r="A669" s="45"/>
      <c r="B669" s="40"/>
      <c r="C669" s="46"/>
      <c r="D669" s="42"/>
      <c r="E669" s="25" t="str">
        <f t="shared" si="27"/>
        <v/>
      </c>
      <c r="F669" s="25" t="str">
        <f t="array" ref="F669">IF(ISNA(INDEX(POINTYEARS,MATCH(0,COUNTIF($F$8:F668,POINTYEARS),0))),"",INDEX(POINTYEARS,MATCH(0,COUNTIF($F$8:F668,POINTYEARS),0)))</f>
        <v/>
      </c>
      <c r="G669" t="str">
        <f t="shared" si="26"/>
        <v/>
      </c>
    </row>
    <row r="670" spans="1:7" x14ac:dyDescent="0.25">
      <c r="A670" s="45"/>
      <c r="B670" s="40"/>
      <c r="C670" s="46"/>
      <c r="D670" s="42"/>
      <c r="E670" s="25" t="str">
        <f t="shared" si="27"/>
        <v/>
      </c>
      <c r="F670" s="25" t="str">
        <f t="array" ref="F670">IF(ISNA(INDEX(POINTYEARS,MATCH(0,COUNTIF($F$8:F669,POINTYEARS),0))),"",INDEX(POINTYEARS,MATCH(0,COUNTIF($F$8:F669,POINTYEARS),0)))</f>
        <v/>
      </c>
      <c r="G670" t="str">
        <f t="shared" si="26"/>
        <v/>
      </c>
    </row>
    <row r="671" spans="1:7" x14ac:dyDescent="0.25">
      <c r="A671" s="45"/>
      <c r="B671" s="40"/>
      <c r="C671" s="46"/>
      <c r="D671" s="42"/>
      <c r="E671" s="25" t="str">
        <f t="shared" si="27"/>
        <v/>
      </c>
      <c r="F671" s="25" t="str">
        <f t="array" ref="F671">IF(ISNA(INDEX(POINTYEARS,MATCH(0,COUNTIF($F$8:F670,POINTYEARS),0))),"",INDEX(POINTYEARS,MATCH(0,COUNTIF($F$8:F670,POINTYEARS),0)))</f>
        <v/>
      </c>
      <c r="G671" t="str">
        <f t="shared" si="26"/>
        <v/>
      </c>
    </row>
    <row r="672" spans="1:7" x14ac:dyDescent="0.25">
      <c r="A672" s="45"/>
      <c r="B672" s="40"/>
      <c r="C672" s="46"/>
      <c r="D672" s="42"/>
      <c r="E672" s="25" t="str">
        <f t="shared" si="27"/>
        <v/>
      </c>
      <c r="F672" s="25" t="str">
        <f t="array" ref="F672">IF(ISNA(INDEX(POINTYEARS,MATCH(0,COUNTIF($F$8:F671,POINTYEARS),0))),"",INDEX(POINTYEARS,MATCH(0,COUNTIF($F$8:F671,POINTYEARS),0)))</f>
        <v/>
      </c>
      <c r="G672" t="str">
        <f t="shared" si="26"/>
        <v/>
      </c>
    </row>
    <row r="673" spans="1:7" x14ac:dyDescent="0.25">
      <c r="A673" s="45"/>
      <c r="B673" s="40"/>
      <c r="C673" s="46"/>
      <c r="D673" s="42"/>
      <c r="E673" s="25" t="str">
        <f t="shared" si="27"/>
        <v/>
      </c>
      <c r="F673" s="25" t="str">
        <f t="array" ref="F673">IF(ISNA(INDEX(POINTYEARS,MATCH(0,COUNTIF($F$8:F672,POINTYEARS),0))),"",INDEX(POINTYEARS,MATCH(0,COUNTIF($F$8:F672,POINTYEARS),0)))</f>
        <v/>
      </c>
      <c r="G673" t="str">
        <f t="shared" si="26"/>
        <v/>
      </c>
    </row>
    <row r="674" spans="1:7" x14ac:dyDescent="0.25">
      <c r="A674" s="45"/>
      <c r="B674" s="40"/>
      <c r="C674" s="46"/>
      <c r="D674" s="42"/>
      <c r="E674" s="25" t="str">
        <f t="shared" si="27"/>
        <v/>
      </c>
      <c r="F674" s="25" t="str">
        <f t="array" ref="F674">IF(ISNA(INDEX(POINTYEARS,MATCH(0,COUNTIF($F$8:F673,POINTYEARS),0))),"",INDEX(POINTYEARS,MATCH(0,COUNTIF($F$8:F673,POINTYEARS),0)))</f>
        <v/>
      </c>
      <c r="G674" t="str">
        <f t="shared" si="26"/>
        <v/>
      </c>
    </row>
    <row r="675" spans="1:7" x14ac:dyDescent="0.25">
      <c r="A675" s="45"/>
      <c r="B675" s="40"/>
      <c r="C675" s="46"/>
      <c r="D675" s="42"/>
      <c r="E675" s="25" t="str">
        <f t="shared" si="27"/>
        <v/>
      </c>
      <c r="F675" s="25" t="str">
        <f t="array" ref="F675">IF(ISNA(INDEX(POINTYEARS,MATCH(0,COUNTIF($F$8:F674,POINTYEARS),0))),"",INDEX(POINTYEARS,MATCH(0,COUNTIF($F$8:F674,POINTYEARS),0)))</f>
        <v/>
      </c>
      <c r="G675" t="str">
        <f t="shared" si="26"/>
        <v/>
      </c>
    </row>
    <row r="676" spans="1:7" x14ac:dyDescent="0.25">
      <c r="A676" s="45"/>
      <c r="B676" s="40"/>
      <c r="C676" s="46"/>
      <c r="D676" s="42"/>
      <c r="E676" s="25" t="str">
        <f t="shared" si="27"/>
        <v/>
      </c>
      <c r="F676" s="25" t="str">
        <f t="array" ref="F676">IF(ISNA(INDEX(POINTYEARS,MATCH(0,COUNTIF($F$8:F675,POINTYEARS),0))),"",INDEX(POINTYEARS,MATCH(0,COUNTIF($F$8:F675,POINTYEARS),0)))</f>
        <v/>
      </c>
      <c r="G676" t="str">
        <f t="shared" si="26"/>
        <v/>
      </c>
    </row>
    <row r="677" spans="1:7" x14ac:dyDescent="0.25">
      <c r="A677" s="45"/>
      <c r="B677" s="40"/>
      <c r="C677" s="46"/>
      <c r="D677" s="42"/>
      <c r="E677" s="25" t="str">
        <f t="shared" si="27"/>
        <v/>
      </c>
      <c r="F677" s="25" t="str">
        <f t="array" ref="F677">IF(ISNA(INDEX(POINTYEARS,MATCH(0,COUNTIF($F$8:F676,POINTYEARS),0))),"",INDEX(POINTYEARS,MATCH(0,COUNTIF($F$8:F676,POINTYEARS),0)))</f>
        <v/>
      </c>
      <c r="G677" t="str">
        <f t="shared" si="26"/>
        <v/>
      </c>
    </row>
    <row r="678" spans="1:7" x14ac:dyDescent="0.25">
      <c r="A678" s="45"/>
      <c r="B678" s="40"/>
      <c r="C678" s="46"/>
      <c r="D678" s="42"/>
      <c r="E678" s="25" t="str">
        <f t="shared" si="27"/>
        <v/>
      </c>
      <c r="F678" s="25" t="str">
        <f t="array" ref="F678">IF(ISNA(INDEX(POINTYEARS,MATCH(0,COUNTIF($F$8:F677,POINTYEARS),0))),"",INDEX(POINTYEARS,MATCH(0,COUNTIF($F$8:F677,POINTYEARS),0)))</f>
        <v/>
      </c>
      <c r="G678" t="str">
        <f t="shared" si="26"/>
        <v/>
      </c>
    </row>
    <row r="679" spans="1:7" x14ac:dyDescent="0.25">
      <c r="A679" s="45"/>
      <c r="B679" s="40"/>
      <c r="C679" s="46"/>
      <c r="D679" s="42"/>
      <c r="E679" s="25" t="str">
        <f t="shared" si="27"/>
        <v/>
      </c>
      <c r="F679" s="25" t="str">
        <f t="array" ref="F679">IF(ISNA(INDEX(POINTYEARS,MATCH(0,COUNTIF($F$8:F678,POINTYEARS),0))),"",INDEX(POINTYEARS,MATCH(0,COUNTIF($F$8:F678,POINTYEARS),0)))</f>
        <v/>
      </c>
      <c r="G679" t="str">
        <f t="shared" si="26"/>
        <v/>
      </c>
    </row>
    <row r="680" spans="1:7" x14ac:dyDescent="0.25">
      <c r="A680" s="45"/>
      <c r="B680" s="40"/>
      <c r="C680" s="46"/>
      <c r="D680" s="42"/>
      <c r="E680" s="25" t="str">
        <f t="shared" si="27"/>
        <v/>
      </c>
      <c r="F680" s="25" t="str">
        <f t="array" ref="F680">IF(ISNA(INDEX(POINTYEARS,MATCH(0,COUNTIF($F$8:F679,POINTYEARS),0))),"",INDEX(POINTYEARS,MATCH(0,COUNTIF($F$8:F679,POINTYEARS),0)))</f>
        <v/>
      </c>
      <c r="G680" t="str">
        <f t="shared" si="26"/>
        <v/>
      </c>
    </row>
    <row r="681" spans="1:7" x14ac:dyDescent="0.25">
      <c r="A681" s="45"/>
      <c r="B681" s="40"/>
      <c r="C681" s="46"/>
      <c r="D681" s="42"/>
      <c r="E681" s="25" t="str">
        <f t="shared" si="27"/>
        <v/>
      </c>
      <c r="F681" s="25" t="str">
        <f t="array" ref="F681">IF(ISNA(INDEX(POINTYEARS,MATCH(0,COUNTIF($F$8:F680,POINTYEARS),0))),"",INDEX(POINTYEARS,MATCH(0,COUNTIF($F$8:F680,POINTYEARS),0)))</f>
        <v/>
      </c>
      <c r="G681" t="str">
        <f t="shared" ref="G681:G700" si="28">IF(AND(C681&gt;0,A681=""),"Please enter a valid date.","")</f>
        <v/>
      </c>
    </row>
    <row r="682" spans="1:7" x14ac:dyDescent="0.25">
      <c r="A682" s="45"/>
      <c r="B682" s="40"/>
      <c r="C682" s="46"/>
      <c r="D682" s="42"/>
      <c r="E682" s="25" t="str">
        <f t="shared" si="27"/>
        <v/>
      </c>
      <c r="F682" s="25" t="str">
        <f t="array" ref="F682">IF(ISNA(INDEX(POINTYEARS,MATCH(0,COUNTIF($F$8:F681,POINTYEARS),0))),"",INDEX(POINTYEARS,MATCH(0,COUNTIF($F$8:F681,POINTYEARS),0)))</f>
        <v/>
      </c>
      <c r="G682" t="str">
        <f t="shared" si="28"/>
        <v/>
      </c>
    </row>
    <row r="683" spans="1:7" x14ac:dyDescent="0.25">
      <c r="A683" s="45"/>
      <c r="B683" s="40"/>
      <c r="C683" s="46"/>
      <c r="D683" s="42"/>
      <c r="E683" s="25" t="str">
        <f t="shared" si="27"/>
        <v/>
      </c>
      <c r="F683" s="25" t="str">
        <f t="array" ref="F683">IF(ISNA(INDEX(POINTYEARS,MATCH(0,COUNTIF($F$8:F682,POINTYEARS),0))),"",INDEX(POINTYEARS,MATCH(0,COUNTIF($F$8:F682,POINTYEARS),0)))</f>
        <v/>
      </c>
      <c r="G683" t="str">
        <f t="shared" si="28"/>
        <v/>
      </c>
    </row>
    <row r="684" spans="1:7" x14ac:dyDescent="0.25">
      <c r="A684" s="45"/>
      <c r="B684" s="40"/>
      <c r="C684" s="46"/>
      <c r="D684" s="42"/>
      <c r="E684" s="25" t="str">
        <f t="shared" si="27"/>
        <v/>
      </c>
      <c r="F684" s="25" t="str">
        <f t="array" ref="F684">IF(ISNA(INDEX(POINTYEARS,MATCH(0,COUNTIF($F$8:F683,POINTYEARS),0))),"",INDEX(POINTYEARS,MATCH(0,COUNTIF($F$8:F683,POINTYEARS),0)))</f>
        <v/>
      </c>
      <c r="G684" t="str">
        <f t="shared" si="28"/>
        <v/>
      </c>
    </row>
    <row r="685" spans="1:7" x14ac:dyDescent="0.25">
      <c r="A685" s="45"/>
      <c r="B685" s="40"/>
      <c r="C685" s="46"/>
      <c r="D685" s="42"/>
      <c r="E685" s="25" t="str">
        <f t="shared" si="27"/>
        <v/>
      </c>
      <c r="F685" s="25" t="str">
        <f t="array" ref="F685">IF(ISNA(INDEX(POINTYEARS,MATCH(0,COUNTIF($F$8:F684,POINTYEARS),0))),"",INDEX(POINTYEARS,MATCH(0,COUNTIF($F$8:F684,POINTYEARS),0)))</f>
        <v/>
      </c>
      <c r="G685" t="str">
        <f t="shared" si="28"/>
        <v/>
      </c>
    </row>
    <row r="686" spans="1:7" x14ac:dyDescent="0.25">
      <c r="A686" s="45"/>
      <c r="B686" s="40"/>
      <c r="C686" s="46"/>
      <c r="D686" s="42"/>
      <c r="E686" s="25" t="str">
        <f t="shared" si="27"/>
        <v/>
      </c>
      <c r="F686" s="25" t="str">
        <f t="array" ref="F686">IF(ISNA(INDEX(POINTYEARS,MATCH(0,COUNTIF($F$8:F685,POINTYEARS),0))),"",INDEX(POINTYEARS,MATCH(0,COUNTIF($F$8:F685,POINTYEARS),0)))</f>
        <v/>
      </c>
      <c r="G686" t="str">
        <f t="shared" si="28"/>
        <v/>
      </c>
    </row>
    <row r="687" spans="1:7" x14ac:dyDescent="0.25">
      <c r="A687" s="45"/>
      <c r="B687" s="40"/>
      <c r="C687" s="46"/>
      <c r="D687" s="42"/>
      <c r="E687" s="25" t="str">
        <f t="shared" si="27"/>
        <v/>
      </c>
      <c r="F687" s="25" t="str">
        <f t="array" ref="F687">IF(ISNA(INDEX(POINTYEARS,MATCH(0,COUNTIF($F$8:F686,POINTYEARS),0))),"",INDEX(POINTYEARS,MATCH(0,COUNTIF($F$8:F686,POINTYEARS),0)))</f>
        <v/>
      </c>
      <c r="G687" t="str">
        <f t="shared" si="28"/>
        <v/>
      </c>
    </row>
    <row r="688" spans="1:7" x14ac:dyDescent="0.25">
      <c r="A688" s="45"/>
      <c r="B688" s="40"/>
      <c r="C688" s="46"/>
      <c r="D688" s="42"/>
      <c r="E688" s="25" t="str">
        <f t="shared" si="27"/>
        <v/>
      </c>
      <c r="F688" s="25" t="str">
        <f t="array" ref="F688">IF(ISNA(INDEX(POINTYEARS,MATCH(0,COUNTIF($F$8:F687,POINTYEARS),0))),"",INDEX(POINTYEARS,MATCH(0,COUNTIF($F$8:F687,POINTYEARS),0)))</f>
        <v/>
      </c>
      <c r="G688" t="str">
        <f t="shared" si="28"/>
        <v/>
      </c>
    </row>
    <row r="689" spans="1:7" x14ac:dyDescent="0.25">
      <c r="A689" s="45"/>
      <c r="B689" s="40"/>
      <c r="C689" s="46"/>
      <c r="D689" s="42"/>
      <c r="E689" s="25" t="str">
        <f t="shared" si="27"/>
        <v/>
      </c>
      <c r="F689" s="25" t="str">
        <f t="array" ref="F689">IF(ISNA(INDEX(POINTYEARS,MATCH(0,COUNTIF($F$8:F688,POINTYEARS),0))),"",INDEX(POINTYEARS,MATCH(0,COUNTIF($F$8:F688,POINTYEARS),0)))</f>
        <v/>
      </c>
      <c r="G689" t="str">
        <f t="shared" si="28"/>
        <v/>
      </c>
    </row>
    <row r="690" spans="1:7" x14ac:dyDescent="0.25">
      <c r="A690" s="45"/>
      <c r="B690" s="40"/>
      <c r="C690" s="46"/>
      <c r="D690" s="42"/>
      <c r="E690" s="25" t="str">
        <f t="shared" si="27"/>
        <v/>
      </c>
      <c r="F690" s="25" t="str">
        <f t="array" ref="F690">IF(ISNA(INDEX(POINTYEARS,MATCH(0,COUNTIF($F$8:F689,POINTYEARS),0))),"",INDEX(POINTYEARS,MATCH(0,COUNTIF($F$8:F689,POINTYEARS),0)))</f>
        <v/>
      </c>
      <c r="G690" t="str">
        <f t="shared" si="28"/>
        <v/>
      </c>
    </row>
    <row r="691" spans="1:7" x14ac:dyDescent="0.25">
      <c r="A691" s="45"/>
      <c r="B691" s="40"/>
      <c r="C691" s="46"/>
      <c r="D691" s="42"/>
      <c r="E691" s="25" t="str">
        <f t="shared" si="27"/>
        <v/>
      </c>
      <c r="F691" s="25" t="str">
        <f t="array" ref="F691">IF(ISNA(INDEX(POINTYEARS,MATCH(0,COUNTIF($F$8:F690,POINTYEARS),0))),"",INDEX(POINTYEARS,MATCH(0,COUNTIF($F$8:F690,POINTYEARS),0)))</f>
        <v/>
      </c>
      <c r="G691" t="str">
        <f t="shared" si="28"/>
        <v/>
      </c>
    </row>
    <row r="692" spans="1:7" x14ac:dyDescent="0.25">
      <c r="A692" s="45"/>
      <c r="B692" s="40"/>
      <c r="C692" s="46"/>
      <c r="D692" s="42"/>
      <c r="E692" s="25" t="str">
        <f t="shared" si="27"/>
        <v/>
      </c>
      <c r="F692" s="25" t="str">
        <f t="array" ref="F692">IF(ISNA(INDEX(POINTYEARS,MATCH(0,COUNTIF($F$8:F691,POINTYEARS),0))),"",INDEX(POINTYEARS,MATCH(0,COUNTIF($F$8:F691,POINTYEARS),0)))</f>
        <v/>
      </c>
      <c r="G692" t="str">
        <f t="shared" si="28"/>
        <v/>
      </c>
    </row>
    <row r="693" spans="1:7" x14ac:dyDescent="0.25">
      <c r="A693" s="45"/>
      <c r="B693" s="40"/>
      <c r="C693" s="46"/>
      <c r="D693" s="42"/>
      <c r="E693" s="25" t="str">
        <f t="shared" si="27"/>
        <v/>
      </c>
      <c r="F693" s="25" t="str">
        <f t="array" ref="F693">IF(ISNA(INDEX(POINTYEARS,MATCH(0,COUNTIF($F$8:F692,POINTYEARS),0))),"",INDEX(POINTYEARS,MATCH(0,COUNTIF($F$8:F692,POINTYEARS),0)))</f>
        <v/>
      </c>
      <c r="G693" t="str">
        <f t="shared" si="28"/>
        <v/>
      </c>
    </row>
    <row r="694" spans="1:7" x14ac:dyDescent="0.25">
      <c r="A694" s="45"/>
      <c r="B694" s="40"/>
      <c r="C694" s="46"/>
      <c r="D694" s="42"/>
      <c r="E694" s="25" t="str">
        <f t="shared" si="27"/>
        <v/>
      </c>
      <c r="F694" s="25" t="str">
        <f t="array" ref="F694">IF(ISNA(INDEX(POINTYEARS,MATCH(0,COUNTIF($F$8:F693,POINTYEARS),0))),"",INDEX(POINTYEARS,MATCH(0,COUNTIF($F$8:F693,POINTYEARS),0)))</f>
        <v/>
      </c>
      <c r="G694" t="str">
        <f t="shared" si="28"/>
        <v/>
      </c>
    </row>
    <row r="695" spans="1:7" x14ac:dyDescent="0.25">
      <c r="A695" s="45"/>
      <c r="B695" s="40"/>
      <c r="C695" s="46"/>
      <c r="D695" s="42"/>
      <c r="E695" s="25" t="str">
        <f t="shared" si="27"/>
        <v/>
      </c>
      <c r="F695" s="25" t="str">
        <f t="array" ref="F695">IF(ISNA(INDEX(POINTYEARS,MATCH(0,COUNTIF($F$8:F694,POINTYEARS),0))),"",INDEX(POINTYEARS,MATCH(0,COUNTIF($F$8:F694,POINTYEARS),0)))</f>
        <v/>
      </c>
      <c r="G695" t="str">
        <f t="shared" si="28"/>
        <v/>
      </c>
    </row>
    <row r="696" spans="1:7" x14ac:dyDescent="0.25">
      <c r="A696" s="45"/>
      <c r="B696" s="40"/>
      <c r="C696" s="46"/>
      <c r="D696" s="42"/>
      <c r="E696" s="25" t="str">
        <f t="shared" si="27"/>
        <v/>
      </c>
      <c r="F696" s="25" t="str">
        <f t="array" ref="F696">IF(ISNA(INDEX(POINTYEARS,MATCH(0,COUNTIF($F$8:F695,POINTYEARS),0))),"",INDEX(POINTYEARS,MATCH(0,COUNTIF($F$8:F695,POINTYEARS),0)))</f>
        <v/>
      </c>
      <c r="G696" t="str">
        <f t="shared" si="28"/>
        <v/>
      </c>
    </row>
    <row r="697" spans="1:7" x14ac:dyDescent="0.25">
      <c r="A697" s="45"/>
      <c r="B697" s="40"/>
      <c r="C697" s="46"/>
      <c r="D697" s="42"/>
      <c r="E697" s="25" t="str">
        <f t="shared" si="27"/>
        <v/>
      </c>
      <c r="F697" s="25" t="str">
        <f t="array" ref="F697">IF(ISNA(INDEX(POINTYEARS,MATCH(0,COUNTIF($F$8:F696,POINTYEARS),0))),"",INDEX(POINTYEARS,MATCH(0,COUNTIF($F$8:F696,POINTYEARS),0)))</f>
        <v/>
      </c>
      <c r="G697" t="str">
        <f t="shared" si="28"/>
        <v/>
      </c>
    </row>
    <row r="698" spans="1:7" x14ac:dyDescent="0.25">
      <c r="A698" s="45"/>
      <c r="B698" s="40"/>
      <c r="C698" s="46"/>
      <c r="D698" s="42"/>
      <c r="E698" s="25" t="str">
        <f t="shared" si="27"/>
        <v/>
      </c>
      <c r="F698" s="25" t="str">
        <f t="array" ref="F698">IF(ISNA(INDEX(POINTYEARS,MATCH(0,COUNTIF($F$8:F697,POINTYEARS),0))),"",INDEX(POINTYEARS,MATCH(0,COUNTIF($F$8:F697,POINTYEARS),0)))</f>
        <v/>
      </c>
      <c r="G698" t="str">
        <f t="shared" si="28"/>
        <v/>
      </c>
    </row>
    <row r="699" spans="1:7" x14ac:dyDescent="0.25">
      <c r="A699" s="45"/>
      <c r="B699" s="40"/>
      <c r="C699" s="46"/>
      <c r="D699" s="42"/>
      <c r="E699" s="25" t="str">
        <f t="shared" si="27"/>
        <v/>
      </c>
      <c r="F699" s="25" t="str">
        <f t="array" ref="F699">IF(ISNA(INDEX(POINTYEARS,MATCH(0,COUNTIF($F$8:F698,POINTYEARS),0))),"",INDEX(POINTYEARS,MATCH(0,COUNTIF($F$8:F698,POINTYEARS),0)))</f>
        <v/>
      </c>
      <c r="G699" t="str">
        <f t="shared" si="28"/>
        <v/>
      </c>
    </row>
    <row r="700" spans="1:7" x14ac:dyDescent="0.25">
      <c r="A700" s="45"/>
      <c r="B700" s="40"/>
      <c r="C700" s="46"/>
      <c r="D700" s="42"/>
      <c r="E700" s="25" t="str">
        <f t="shared" si="27"/>
        <v/>
      </c>
      <c r="F700" s="25" t="str">
        <f t="array" ref="F700">IF(ISNA(INDEX(POINTYEARS,MATCH(0,COUNTIF($F$8:F699,POINTYEARS),0))),"",INDEX(POINTYEARS,MATCH(0,COUNTIF($F$8:F699,POINTYEARS),0)))</f>
        <v/>
      </c>
      <c r="G700" t="str">
        <f t="shared" si="28"/>
        <v/>
      </c>
    </row>
  </sheetData>
  <sheetProtection algorithmName="SHA-512" hashValue="7+2X8Jnxm2TzjBeERuUHw92PiU6BATdNIk5QFutrshxtJwRTFHdKrirFL1WdbTKmMAeZ7vA6mJDiKH/I7iv3uw==" saltValue="v+pkXa4eghVxcTQC8PgAIw==" spinCount="100000" sheet="1" formatCells="0" sort="0"/>
  <sortState xmlns:xlrd2="http://schemas.microsoft.com/office/spreadsheetml/2017/richdata2" ref="A9:D28">
    <sortCondition descending="1" ref="A9:A28"/>
  </sortState>
  <mergeCells count="2">
    <mergeCell ref="A1:D4"/>
    <mergeCell ref="C5:D7"/>
  </mergeCells>
  <dataValidations xWindow="313" yWindow="542" count="8">
    <dataValidation allowBlank="1" showInputMessage="1" showErrorMessage="1" promptTitle="Name" prompt="Please enter your name." sqref="B5" xr:uid="{1FD71D7F-A1EE-4BF3-BF11-5D727894A0B4}"/>
    <dataValidation type="date" allowBlank="1" showInputMessage="1" showErrorMessage="1" errorTitle="Error" error="Please enter a valid date in mm/dd/yyyy format." promptTitle="Date last rank achieved." prompt="Please input the date you achieved your last rank _x000a_in mm/dd/yyyy format." sqref="B7" xr:uid="{00000000-0002-0000-0000-000002000000}">
      <formula1>18264</formula1>
      <formula2>91677</formula2>
    </dataValidation>
    <dataValidation allowBlank="1" showInputMessage="1" showErrorMessage="1" promptTitle="Activity Description" prompt="Please enter a description of the activity with as much detail as possible.  Example: Shiai tournaments - List the event &amp; date, name of event host, name of competitors and division result." sqref="D9:D700" xr:uid="{00000000-0002-0000-0000-000006000000}"/>
    <dataValidation type="list" allowBlank="1" showInputMessage="1" showErrorMessage="1" promptTitle="Current rank." prompt="Select current rank." sqref="B6" xr:uid="{00000000-0002-0000-0000-000003000000}">
      <formula1>RANKS</formula1>
    </dataValidation>
    <dataValidation allowBlank="1" showInputMessage="1" showErrorMessage="1" promptTitle="Points Earned" prompt="Please enter the number of points earned based on the USJA Judo Rank Promotion System" sqref="C9:C700" xr:uid="{74B62361-B4D0-421C-B719-2BBD0959B513}"/>
    <dataValidation type="list" allowBlank="1" showInputMessage="1" showErrorMessage="1" promptTitle="Activity" prompt="Select the activity from the drop-down menu provided." sqref="B9:B700" xr:uid="{82FA70AA-C996-421C-A380-0FE276C57A65}">
      <formula1>$I$9:$I$35</formula1>
    </dataValidation>
    <dataValidation type="date" allowBlank="1" showInputMessage="1" showErrorMessage="1" errorTitle="Error" error="Please enter in mm/dd/yyyy format." promptTitle="Activity Date" prompt="Please enter the date the activity occurred in mm/dd/yyyy format." sqref="A9:A700" xr:uid="{E80C7D61-6DF7-4C3F-B4FB-3F78393D3D9A}">
      <formula1>18264</formula1>
      <formula2>55153</formula2>
    </dataValidation>
    <dataValidation type="list" allowBlank="1" showInputMessage="1" showErrorMessage="1" sqref="I9" xr:uid="{4F3EDF86-26CA-400B-90D3-AC4622564C7F}">
      <formula1>$I$9:$I$35</formula1>
    </dataValidation>
  </dataValidations>
  <pageMargins left="0.25" right="0.25" top="0.75" bottom="0.75" header="0.3" footer="0.3"/>
  <pageSetup scale="98" fitToHeight="0" orientation="portrait" r:id="rId1"/>
  <headerFooter differentFirst="1">
    <oddHeader>&amp;C&amp;A</oddHeader>
    <oddFooter>Page &amp;P</oddFooter>
    <firstFooter>Page &amp;P</first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E44"/>
  <sheetViews>
    <sheetView showRowColHeaders="0" showRuler="0" showWhiteSpace="0" zoomScaleNormal="100" zoomScalePageLayoutView="98" workbookViewId="0">
      <selection activeCell="A10" sqref="A10"/>
    </sheetView>
  </sheetViews>
  <sheetFormatPr defaultColWidth="0" defaultRowHeight="15" zeroHeight="1" x14ac:dyDescent="0.25"/>
  <cols>
    <col min="1" max="1" width="23.42578125" customWidth="1"/>
    <col min="2" max="2" width="5" customWidth="1"/>
    <col min="3" max="9" width="5" bestFit="1" customWidth="1"/>
    <col min="10" max="10" width="5" customWidth="1"/>
    <col min="11" max="22" width="5" bestFit="1" customWidth="1"/>
    <col min="23" max="23" width="9" customWidth="1"/>
    <col min="24" max="24" width="4.140625" customWidth="1"/>
    <col min="25" max="25" width="10.5703125" bestFit="1" customWidth="1"/>
    <col min="26" max="26" width="13.42578125" bestFit="1" customWidth="1"/>
    <col min="27" max="27" width="15" customWidth="1"/>
    <col min="28" max="31" width="9.140625" customWidth="1"/>
    <col min="32" max="16384" width="9.140625" hidden="1"/>
  </cols>
  <sheetData>
    <row r="1" spans="1:24" ht="18" x14ac:dyDescent="0.25">
      <c r="A1" s="117" t="s">
        <v>95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9"/>
    </row>
    <row r="2" spans="1:24" ht="15" customHeight="1" x14ac:dyDescent="0.25">
      <c r="A2" s="120" t="s">
        <v>96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2"/>
    </row>
    <row r="3" spans="1:24" x14ac:dyDescent="0.25">
      <c r="A3" s="123" t="s">
        <v>173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</row>
    <row r="4" spans="1:24" x14ac:dyDescent="0.25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6"/>
    </row>
    <row r="5" spans="1:24" x14ac:dyDescent="0.25">
      <c r="A5" s="1" t="s">
        <v>66</v>
      </c>
      <c r="B5" s="126" t="str">
        <f>IF('Judo Activity Log'!B5&gt;0,'Judo Activity Log'!B5,"")</f>
        <v/>
      </c>
      <c r="C5" s="126"/>
      <c r="D5" s="126"/>
      <c r="E5" s="126"/>
      <c r="F5" s="126"/>
      <c r="J5" s="109" t="s">
        <v>97</v>
      </c>
      <c r="K5" s="109"/>
      <c r="L5" s="109"/>
      <c r="M5" s="109"/>
      <c r="N5" s="109"/>
      <c r="O5" s="110" t="str">
        <f ca="1">IF(ISERROR(IF(B7&lt;1,"",INDEX(TIGANDPOINTS,(MATCH(B6,RANKS,0)),('Judo Activity Log'!H4)+1))),"",IF(B7&lt;1,"",INDEX(TIGANDPOINTS,(MATCH(B6,RANKS,0)),('Judo Activity Log'!H4)+1)))</f>
        <v/>
      </c>
      <c r="P5" s="110"/>
      <c r="Q5" s="110"/>
      <c r="R5" s="110"/>
      <c r="S5" t="str">
        <f ca="1">IF(B8="Did Not Meet Standard","'A' TIG Points (for reference)","")</f>
        <v/>
      </c>
    </row>
    <row r="6" spans="1:24" x14ac:dyDescent="0.25">
      <c r="A6" s="1" t="s">
        <v>98</v>
      </c>
      <c r="B6" s="126" t="str">
        <f>IF('Judo Activity Log'!B6&gt;0,'Judo Activity Log'!B6,"")</f>
        <v/>
      </c>
      <c r="C6" s="126"/>
      <c r="D6" s="126"/>
      <c r="E6" s="126"/>
      <c r="F6" s="126"/>
      <c r="J6" s="109" t="s">
        <v>99</v>
      </c>
      <c r="K6" s="109"/>
      <c r="L6" s="109"/>
      <c r="M6" s="109"/>
      <c r="N6" s="109"/>
      <c r="O6" s="110" t="str">
        <f>IF(ISERROR(IF(B6&lt;1,"",INDEX(RANKS,(MATCH(B6,RANKS,0)+1)))),"",IF(B6&lt;1,"",INDEX(RANKS,(MATCH(B6,RANKS,0)+1))))</f>
        <v/>
      </c>
      <c r="P6" s="110"/>
      <c r="Q6" s="110"/>
      <c r="R6" s="110"/>
    </row>
    <row r="7" spans="1:24" x14ac:dyDescent="0.25">
      <c r="A7" s="1" t="s">
        <v>100</v>
      </c>
      <c r="B7" s="111" t="str">
        <f>IF('Judo Activity Log'!B7&gt;0,'Judo Activity Log'!B7,"")</f>
        <v/>
      </c>
      <c r="C7" s="111"/>
      <c r="D7" s="111"/>
      <c r="E7" s="111"/>
      <c r="F7" s="111"/>
      <c r="J7" s="113" t="s">
        <v>101</v>
      </c>
      <c r="K7" s="113"/>
      <c r="L7" s="113"/>
      <c r="M7" s="113"/>
      <c r="N7" s="113"/>
      <c r="O7" s="110" t="str">
        <f ca="1">IF(ISERROR(INDEX(TIGANDPOINTS,(MATCH(B6,RANKS,0)),'Judo Activity Log'!H4)),"",CONCATENATE(INDEX(TIGANDPOINTS,(MATCH(B6,RANKS,0)),'Judo Activity Log'!H4)," yr."))</f>
        <v/>
      </c>
      <c r="P7" s="110"/>
      <c r="Q7" s="110"/>
      <c r="R7" s="110"/>
    </row>
    <row r="8" spans="1:24" x14ac:dyDescent="0.25">
      <c r="A8" s="1" t="s">
        <v>102</v>
      </c>
      <c r="B8" s="112" t="str">
        <f ca="1">IF(ISERROR('Judo Activity Log'!F4),"",'Judo Activity Log'!F4)</f>
        <v/>
      </c>
      <c r="C8" s="112"/>
      <c r="D8" s="112"/>
      <c r="E8" s="112"/>
      <c r="F8" s="112"/>
      <c r="J8" s="113" t="s">
        <v>103</v>
      </c>
      <c r="K8" s="113"/>
      <c r="L8" s="113"/>
      <c r="M8" s="113"/>
      <c r="N8" s="113"/>
      <c r="O8" s="110" t="str">
        <f ca="1">CONCATENATE(IF('Judo Activity Log'!K1&gt;=0,CONCATENATE('Judo Activity Log'!K1," yr. "),""),IF('Judo Activity Log'!K2&gt;=0,CONCATENATE('Judo Activity Log'!K2," mo."),""))</f>
        <v>0 yr. 0 mo.</v>
      </c>
      <c r="P8" s="110"/>
      <c r="Q8" s="110"/>
      <c r="R8" s="110"/>
    </row>
    <row r="9" spans="1:24" ht="30" customHeight="1" x14ac:dyDescent="0.25">
      <c r="A9" s="19" t="s">
        <v>104</v>
      </c>
      <c r="B9" s="21" t="str">
        <f>IF(ISERROR(SMALL('Judo Activity Log'!$F$9:$F$67,1)),"",SMALL('Judo Activity Log'!$F$9:$F$67,1))</f>
        <v/>
      </c>
      <c r="C9" s="20" t="str">
        <f>IF(ISERROR(SMALL('Judo Activity Log'!$F$9:$F$67,2)),"",SMALL('Judo Activity Log'!$F$9:$F$67,2))</f>
        <v/>
      </c>
      <c r="D9" s="21" t="str">
        <f>IF(ISERROR(SMALL('Judo Activity Log'!$F$9:$F$67,3)),"",SMALL('Judo Activity Log'!$F$9:$F$67,3))</f>
        <v/>
      </c>
      <c r="E9" s="20" t="str">
        <f>IF(ISERROR(SMALL('Judo Activity Log'!$F$9:$F$67,4)),"",SMALL('Judo Activity Log'!$F$9:$F$67,4))</f>
        <v/>
      </c>
      <c r="F9" s="21" t="str">
        <f>IF(ISERROR(SMALL('Judo Activity Log'!$F$9:$F$67,5)),"",SMALL('Judo Activity Log'!$F$9:$F$67,5))</f>
        <v/>
      </c>
      <c r="G9" s="20" t="str">
        <f>IF(ISERROR(SMALL('Judo Activity Log'!$F$9:$F$67,6)),"",SMALL('Judo Activity Log'!$F$9:$F$67,6))</f>
        <v/>
      </c>
      <c r="H9" s="21" t="str">
        <f>IF(ISERROR(SMALL('Judo Activity Log'!$F$9:$F$67,7)),"",SMALL('Judo Activity Log'!$F$9:$F$67,7))</f>
        <v/>
      </c>
      <c r="I9" s="20" t="str">
        <f>IF(ISERROR(SMALL('Judo Activity Log'!$F$9:$F$67,8)),"",SMALL('Judo Activity Log'!$F$9:$F$67,8))</f>
        <v/>
      </c>
      <c r="J9" s="21" t="str">
        <f>IF(ISERROR(SMALL('Judo Activity Log'!$F$9:$F$67,9)),"",SMALL('Judo Activity Log'!$F$9:$F$67,9))</f>
        <v/>
      </c>
      <c r="K9" s="20" t="str">
        <f>IF(ISERROR(SMALL('Judo Activity Log'!$F$9:$F$67,10)),"",SMALL('Judo Activity Log'!$F$9:$F$67,10))</f>
        <v/>
      </c>
      <c r="L9" s="21" t="str">
        <f>IF(ISERROR(SMALL('Judo Activity Log'!$F$9:$F$67,11)),"",SMALL('Judo Activity Log'!$F$9:$F$67,11))</f>
        <v/>
      </c>
      <c r="M9" s="20" t="str">
        <f>IF(ISERROR(SMALL('Judo Activity Log'!$F$9:$F$67,12)),"",SMALL('Judo Activity Log'!$F$9:$F$67,12))</f>
        <v/>
      </c>
      <c r="N9" s="21" t="str">
        <f>IF(ISERROR(SMALL('Judo Activity Log'!$F$9:$F$67,13)),"",SMALL('Judo Activity Log'!$F$9:$F$67,13))</f>
        <v/>
      </c>
      <c r="O9" s="20" t="str">
        <f>IF(ISERROR(SMALL('Judo Activity Log'!$F$9:$F$67,14)),"",SMALL('Judo Activity Log'!$F$9:$F$67,14))</f>
        <v/>
      </c>
      <c r="P9" s="21" t="str">
        <f>IF(ISERROR(SMALL('Judo Activity Log'!$F$9:$F$67,15)),"",SMALL('Judo Activity Log'!$F$9:$F$67,15))</f>
        <v/>
      </c>
      <c r="Q9" s="20" t="str">
        <f>IF(ISERROR(SMALL('Judo Activity Log'!$F$9:$F$67,16)),"",SMALL('Judo Activity Log'!$F$9:$F$67,16))</f>
        <v/>
      </c>
      <c r="R9" s="21" t="str">
        <f>IF(ISERROR(SMALL('Judo Activity Log'!$F$9:$F$67,17)),"",SMALL('Judo Activity Log'!$F$9:$F$67,17))</f>
        <v/>
      </c>
      <c r="S9" s="20" t="str">
        <f>IF(ISERROR(SMALL('Judo Activity Log'!$F$9:$F$67,18)),"",SMALL('Judo Activity Log'!$F$9:$F$67,18))</f>
        <v/>
      </c>
      <c r="T9" s="21" t="str">
        <f>IF(ISERROR(SMALL('Judo Activity Log'!$F$9:$F$67,19)),"",SMALL('Judo Activity Log'!$F$9:$F$67,19))</f>
        <v/>
      </c>
      <c r="U9" s="20" t="str">
        <f>IF(ISERROR(SMALL('Judo Activity Log'!$F$9:$F$67,20)),"",SMALL('Judo Activity Log'!$F$9:$F$67,20))</f>
        <v/>
      </c>
      <c r="V9" s="21" t="str">
        <f>IF(ISERROR(SMALL('Judo Activity Log'!$F$9:$F$67,21)),"",SMALL('Judo Activity Log'!$F$9:$F$67,21))</f>
        <v/>
      </c>
      <c r="W9" s="22" t="s">
        <v>105</v>
      </c>
    </row>
    <row r="10" spans="1:24" x14ac:dyDescent="0.25">
      <c r="A10" s="51" t="s">
        <v>106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2"/>
    </row>
    <row r="11" spans="1:24" x14ac:dyDescent="0.25">
      <c r="A11" s="16" t="s">
        <v>73</v>
      </c>
      <c r="B11" s="83" t="str">
        <f>IF(AND((SUMPRODUCT(--(POINTYEARS='Point Summary'!B$9),--(POINTCLASS='Judo Activity Log'!$I$9),POINTSEARNED)&gt;0),(B$9&lt;&gt;"")),SUMPRODUCT(--(POINTYEARS='Point Summary'!B$9),--(POINTCLASS='Judo Activity Log'!$I$9),POINTSEARNED),"")</f>
        <v/>
      </c>
      <c r="C11" s="84" t="str">
        <f>IF(AND((SUMPRODUCT(--(POINTYEARS='Point Summary'!C$9),--(POINTCLASS='Judo Activity Log'!$I$9),POINTSEARNED)&gt;0),(C$9&lt;&gt;"")),SUMPRODUCT(--(POINTYEARS='Point Summary'!C$9),--(POINTCLASS='Judo Activity Log'!$I$9),POINTSEARNED),"")</f>
        <v/>
      </c>
      <c r="D11" s="83" t="str">
        <f>IF(AND((SUMPRODUCT(--(POINTYEARS='Point Summary'!D$9),--(POINTCLASS='Judo Activity Log'!$I$9),POINTSEARNED)&gt;0),(D$9&lt;&gt;"")),SUMPRODUCT(--(POINTYEARS='Point Summary'!D$9),--(POINTCLASS='Judo Activity Log'!$I$9),POINTSEARNED),"")</f>
        <v/>
      </c>
      <c r="E11" s="84" t="str">
        <f>IF(AND((SUMPRODUCT(--(POINTYEARS='Point Summary'!E$9),--(POINTCLASS='Judo Activity Log'!$I$9),POINTSEARNED)&gt;0),(E$9&lt;&gt;"")),SUMPRODUCT(--(POINTYEARS='Point Summary'!E$9),--(POINTCLASS='Judo Activity Log'!$I$9),POINTSEARNED),"")</f>
        <v/>
      </c>
      <c r="F11" s="83" t="str">
        <f>IF(AND((SUMPRODUCT(--(POINTYEARS='Point Summary'!F$9),--(POINTCLASS='Judo Activity Log'!$I$9),POINTSEARNED)&gt;0),(F$9&lt;&gt;"")),SUMPRODUCT(--(POINTYEARS='Point Summary'!F$9),--(POINTCLASS='Judo Activity Log'!$I$9),POINTSEARNED),"")</f>
        <v/>
      </c>
      <c r="G11" s="84" t="str">
        <f>IF(AND((SUMPRODUCT(--(POINTYEARS='Point Summary'!G$9),--(POINTCLASS='Judo Activity Log'!$I$9),POINTSEARNED)&gt;0),(G$9&lt;&gt;"")),SUMPRODUCT(--(POINTYEARS='Point Summary'!G$9),--(POINTCLASS='Judo Activity Log'!$I$9),POINTSEARNED),"")</f>
        <v/>
      </c>
      <c r="H11" s="83" t="str">
        <f>IF(AND((SUMPRODUCT(--(POINTYEARS='Point Summary'!H$9),--(POINTCLASS='Judo Activity Log'!$I$9),POINTSEARNED)&gt;0),(H$9&lt;&gt;"")),SUMPRODUCT(--(POINTYEARS='Point Summary'!H$9),--(POINTCLASS='Judo Activity Log'!$I$9),POINTSEARNED),"")</f>
        <v/>
      </c>
      <c r="I11" s="84" t="str">
        <f>IF(AND((SUMPRODUCT(--(POINTYEARS='Point Summary'!I$9),--(POINTCLASS='Judo Activity Log'!$I$9),POINTSEARNED)&gt;0),(I$9&lt;&gt;"")),SUMPRODUCT(--(POINTYEARS='Point Summary'!I$9),--(POINTCLASS='Judo Activity Log'!$I$9),POINTSEARNED),"")</f>
        <v/>
      </c>
      <c r="J11" s="83" t="str">
        <f>IF(AND((SUMPRODUCT(--(POINTYEARS='Point Summary'!J$9),--(POINTCLASS='Judo Activity Log'!$I$9),POINTSEARNED)&gt;0),(J$9&lt;&gt;"")),SUMPRODUCT(--(POINTYEARS='Point Summary'!J$9),--(POINTCLASS='Judo Activity Log'!$I$9),POINTSEARNED),"")</f>
        <v/>
      </c>
      <c r="K11" s="84" t="str">
        <f>IF(AND((SUMPRODUCT(--(POINTYEARS='Point Summary'!K$9),--(POINTCLASS='Judo Activity Log'!$I$9),POINTSEARNED)&gt;0),(K$9&lt;&gt;"")),SUMPRODUCT(--(POINTYEARS='Point Summary'!K$9),--(POINTCLASS='Judo Activity Log'!$I$9),POINTSEARNED),"")</f>
        <v/>
      </c>
      <c r="L11" s="83" t="str">
        <f>IF(AND((SUMPRODUCT(--(POINTYEARS='Point Summary'!L$9),--(POINTCLASS='Judo Activity Log'!$I$9),POINTSEARNED)&gt;0),(L$9&lt;&gt;"")),SUMPRODUCT(--(POINTYEARS='Point Summary'!L$9),--(POINTCLASS='Judo Activity Log'!$I$9),POINTSEARNED),"")</f>
        <v/>
      </c>
      <c r="M11" s="84" t="str">
        <f>IF(AND((SUMPRODUCT(--(POINTYEARS='Point Summary'!M$9),--(POINTCLASS='Judo Activity Log'!$I$9),POINTSEARNED)&gt;0),(M$9&lt;&gt;"")),SUMPRODUCT(--(POINTYEARS='Point Summary'!M$9),--(POINTCLASS='Judo Activity Log'!$I$9),POINTSEARNED),"")</f>
        <v/>
      </c>
      <c r="N11" s="83" t="str">
        <f>IF(AND((SUMPRODUCT(--(POINTYEARS='Point Summary'!N$9),--(POINTCLASS='Judo Activity Log'!$I$9),POINTSEARNED)&gt;0),(N$9&lt;&gt;"")),SUMPRODUCT(--(POINTYEARS='Point Summary'!N$9),--(POINTCLASS='Judo Activity Log'!$I$9),POINTSEARNED),"")</f>
        <v/>
      </c>
      <c r="O11" s="84" t="str">
        <f>IF(AND((SUMPRODUCT(--(POINTYEARS='Point Summary'!O$9),--(POINTCLASS='Judo Activity Log'!$I$9),POINTSEARNED)&gt;0),(O$9&lt;&gt;"")),SUMPRODUCT(--(POINTYEARS='Point Summary'!O$9),--(POINTCLASS='Judo Activity Log'!$I$9),POINTSEARNED),"")</f>
        <v/>
      </c>
      <c r="P11" s="83" t="str">
        <f>IF(AND((SUMPRODUCT(--(POINTYEARS='Point Summary'!P$9),--(POINTCLASS='Judo Activity Log'!$I$9),POINTSEARNED)&gt;0),(P$9&lt;&gt;"")),SUMPRODUCT(--(POINTYEARS='Point Summary'!P$9),--(POINTCLASS='Judo Activity Log'!$I$9),POINTSEARNED),"")</f>
        <v/>
      </c>
      <c r="Q11" s="84" t="str">
        <f>IF(AND((SUMPRODUCT(--(POINTYEARS='Point Summary'!Q$9),--(POINTCLASS='Judo Activity Log'!$I$9),POINTSEARNED)&gt;0),(Q$9&lt;&gt;"")),SUMPRODUCT(--(POINTYEARS='Point Summary'!Q$9),--(POINTCLASS='Judo Activity Log'!$I$9),POINTSEARNED),"")</f>
        <v/>
      </c>
      <c r="R11" s="83" t="str">
        <f>IF(AND((SUMPRODUCT(--(POINTYEARS='Point Summary'!R$9),--(POINTCLASS='Judo Activity Log'!$I$9),POINTSEARNED)&gt;0),(R$9&lt;&gt;"")),SUMPRODUCT(--(POINTYEARS='Point Summary'!R$9),--(POINTCLASS='Judo Activity Log'!$I$9),POINTSEARNED),"")</f>
        <v/>
      </c>
      <c r="S11" s="84" t="str">
        <f>IF(AND((SUMPRODUCT(--(POINTYEARS='Point Summary'!S$9),--(POINTCLASS='Judo Activity Log'!$I$9),POINTSEARNED)&gt;0),(S$9&lt;&gt;"")),SUMPRODUCT(--(POINTYEARS='Point Summary'!S$9),--(POINTCLASS='Judo Activity Log'!$I$9),POINTSEARNED),"")</f>
        <v/>
      </c>
      <c r="T11" s="83" t="str">
        <f>IF(AND((SUMPRODUCT(--(POINTYEARS='Point Summary'!T$9),--(POINTCLASS='Judo Activity Log'!$I$9),POINTSEARNED)&gt;0),(T$9&lt;&gt;"")),SUMPRODUCT(--(POINTYEARS='Point Summary'!T$9),--(POINTCLASS='Judo Activity Log'!$I$9),POINTSEARNED),"")</f>
        <v/>
      </c>
      <c r="U11" s="84" t="str">
        <f>IF(AND((SUMPRODUCT(--(POINTYEARS='Point Summary'!U$9),--(POINTCLASS='Judo Activity Log'!$I$9),POINTSEARNED)&gt;0),(U$9&lt;&gt;"")),SUMPRODUCT(--(POINTYEARS='Point Summary'!U$9),--(POINTCLASS='Judo Activity Log'!$I$9),POINTSEARNED),"")</f>
        <v/>
      </c>
      <c r="V11" s="83" t="str">
        <f>IF(AND((SUMPRODUCT(--(POINTYEARS='Point Summary'!V$9),--(POINTCLASS='Judo Activity Log'!$I$9),POINTSEARNED)&gt;0),(V$9&lt;&gt;"")),SUMPRODUCT(--(POINTYEARS='Point Summary'!V$9),--(POINTCLASS='Judo Activity Log'!$I$9),POINTSEARNED),"")</f>
        <v/>
      </c>
      <c r="W11" s="85">
        <f>SUM(B11:V11)</f>
        <v>0</v>
      </c>
    </row>
    <row r="12" spans="1:24" x14ac:dyDescent="0.25">
      <c r="A12" s="16" t="s">
        <v>74</v>
      </c>
      <c r="B12" s="83" t="str">
        <f>IF(AND((SUMPRODUCT(--(POINTYEARS='Point Summary'!B$9),--(POINTCLASS='Judo Activity Log'!$I$10),POINTSEARNED)&gt;0),(B$9&lt;&gt;"")),SUMPRODUCT(--(POINTYEARS='Point Summary'!B$9),--(POINTCLASS='Judo Activity Log'!$I$10),POINTSEARNED),"")</f>
        <v/>
      </c>
      <c r="C12" s="84" t="str">
        <f>IF(AND((SUMPRODUCT(--(POINTYEARS='Point Summary'!C$9),--(POINTCLASS='Judo Activity Log'!$I$10),POINTSEARNED)&gt;0),(C$9&lt;&gt;"")),SUMPRODUCT(--(POINTYEARS='Point Summary'!C$9),--(POINTCLASS='Judo Activity Log'!$I$10),POINTSEARNED),"")</f>
        <v/>
      </c>
      <c r="D12" s="83" t="str">
        <f>IF(AND((SUMPRODUCT(--(POINTYEARS='Point Summary'!D$9),--(POINTCLASS='Judo Activity Log'!$I$10),POINTSEARNED)&gt;0),(D$9&lt;&gt;"")),SUMPRODUCT(--(POINTYEARS='Point Summary'!D$9),--(POINTCLASS='Judo Activity Log'!$I$10),POINTSEARNED),"")</f>
        <v/>
      </c>
      <c r="E12" s="84" t="str">
        <f>IF(AND((SUMPRODUCT(--(POINTYEARS='Point Summary'!E$9),--(POINTCLASS='Judo Activity Log'!$I$10),POINTSEARNED)&gt;0),(E$9&lt;&gt;"")),SUMPRODUCT(--(POINTYEARS='Point Summary'!E$9),--(POINTCLASS='Judo Activity Log'!$I$10),POINTSEARNED),"")</f>
        <v/>
      </c>
      <c r="F12" s="83" t="str">
        <f>IF(AND((SUMPRODUCT(--(POINTYEARS='Point Summary'!F$9),--(POINTCLASS='Judo Activity Log'!$I$10),POINTSEARNED)&gt;0),(F$9&lt;&gt;"")),SUMPRODUCT(--(POINTYEARS='Point Summary'!F$9),--(POINTCLASS='Judo Activity Log'!$I$10),POINTSEARNED),"")</f>
        <v/>
      </c>
      <c r="G12" s="84" t="str">
        <f>IF(AND((SUMPRODUCT(--(POINTYEARS='Point Summary'!G$9),--(POINTCLASS='Judo Activity Log'!$I$10),POINTSEARNED)&gt;0),(G$9&lt;&gt;"")),SUMPRODUCT(--(POINTYEARS='Point Summary'!G$9),--(POINTCLASS='Judo Activity Log'!$I$10),POINTSEARNED),"")</f>
        <v/>
      </c>
      <c r="H12" s="83" t="str">
        <f>IF(AND((SUMPRODUCT(--(POINTYEARS='Point Summary'!H$9),--(POINTCLASS='Judo Activity Log'!$I$10),POINTSEARNED)&gt;0),(H$9&lt;&gt;"")),SUMPRODUCT(--(POINTYEARS='Point Summary'!H$9),--(POINTCLASS='Judo Activity Log'!$I$10),POINTSEARNED),"")</f>
        <v/>
      </c>
      <c r="I12" s="84" t="str">
        <f>IF(AND((SUMPRODUCT(--(POINTYEARS='Point Summary'!I$9),--(POINTCLASS='Judo Activity Log'!$I$10),POINTSEARNED)&gt;0),(I$9&lt;&gt;"")),SUMPRODUCT(--(POINTYEARS='Point Summary'!I$9),--(POINTCLASS='Judo Activity Log'!$I$10),POINTSEARNED),"")</f>
        <v/>
      </c>
      <c r="J12" s="83" t="str">
        <f>IF(AND((SUMPRODUCT(--(POINTYEARS='Point Summary'!J$9),--(POINTCLASS='Judo Activity Log'!$I$10),POINTSEARNED)&gt;0),(J$9&lt;&gt;"")),SUMPRODUCT(--(POINTYEARS='Point Summary'!J$9),--(POINTCLASS='Judo Activity Log'!$I$10),POINTSEARNED),"")</f>
        <v/>
      </c>
      <c r="K12" s="84" t="str">
        <f>IF(AND((SUMPRODUCT(--(POINTYEARS='Point Summary'!K$9),--(POINTCLASS='Judo Activity Log'!$I$10),POINTSEARNED)&gt;0),(K$9&lt;&gt;"")),SUMPRODUCT(--(POINTYEARS='Point Summary'!K$9),--(POINTCLASS='Judo Activity Log'!$I$10),POINTSEARNED),"")</f>
        <v/>
      </c>
      <c r="L12" s="83" t="str">
        <f>IF(AND((SUMPRODUCT(--(POINTYEARS='Point Summary'!L$9),--(POINTCLASS='Judo Activity Log'!$I$10),POINTSEARNED)&gt;0),(L$9&lt;&gt;"")),SUMPRODUCT(--(POINTYEARS='Point Summary'!L$9),--(POINTCLASS='Judo Activity Log'!$I$10),POINTSEARNED),"")</f>
        <v/>
      </c>
      <c r="M12" s="84" t="str">
        <f>IF(AND((SUMPRODUCT(--(POINTYEARS='Point Summary'!M$9),--(POINTCLASS='Judo Activity Log'!$I$10),POINTSEARNED)&gt;0),(M$9&lt;&gt;"")),SUMPRODUCT(--(POINTYEARS='Point Summary'!M$9),--(POINTCLASS='Judo Activity Log'!$I$10),POINTSEARNED),"")</f>
        <v/>
      </c>
      <c r="N12" s="83" t="str">
        <f>IF(AND((SUMPRODUCT(--(POINTYEARS='Point Summary'!N$9),--(POINTCLASS='Judo Activity Log'!$I$10),POINTSEARNED)&gt;0),(N$9&lt;&gt;"")),SUMPRODUCT(--(POINTYEARS='Point Summary'!N$9),--(POINTCLASS='Judo Activity Log'!$I$10),POINTSEARNED),"")</f>
        <v/>
      </c>
      <c r="O12" s="84" t="str">
        <f>IF(AND((SUMPRODUCT(--(POINTYEARS='Point Summary'!O$9),--(POINTCLASS='Judo Activity Log'!$I$10),POINTSEARNED)&gt;0),(O$9&lt;&gt;"")),SUMPRODUCT(--(POINTYEARS='Point Summary'!O$9),--(POINTCLASS='Judo Activity Log'!$I$10),POINTSEARNED),"")</f>
        <v/>
      </c>
      <c r="P12" s="83" t="str">
        <f>IF(AND((SUMPRODUCT(--(POINTYEARS='Point Summary'!P$9),--(POINTCLASS='Judo Activity Log'!$I$10),POINTSEARNED)&gt;0),(P$9&lt;&gt;"")),SUMPRODUCT(--(POINTYEARS='Point Summary'!P$9),--(POINTCLASS='Judo Activity Log'!$I$10),POINTSEARNED),"")</f>
        <v/>
      </c>
      <c r="Q12" s="84" t="str">
        <f>IF(AND((SUMPRODUCT(--(POINTYEARS='Point Summary'!Q$9),--(POINTCLASS='Judo Activity Log'!$I$10),POINTSEARNED)&gt;0),(Q$9&lt;&gt;"")),SUMPRODUCT(--(POINTYEARS='Point Summary'!Q$9),--(POINTCLASS='Judo Activity Log'!$I$10),POINTSEARNED),"")</f>
        <v/>
      </c>
      <c r="R12" s="83" t="str">
        <f>IF(AND((SUMPRODUCT(--(POINTYEARS='Point Summary'!R$9),--(POINTCLASS='Judo Activity Log'!$I$10),POINTSEARNED)&gt;0),(R$9&lt;&gt;"")),SUMPRODUCT(--(POINTYEARS='Point Summary'!R$9),--(POINTCLASS='Judo Activity Log'!$I$10),POINTSEARNED),"")</f>
        <v/>
      </c>
      <c r="S12" s="84" t="str">
        <f>IF(AND((SUMPRODUCT(--(POINTYEARS='Point Summary'!S$9),--(POINTCLASS='Judo Activity Log'!$I$10),POINTSEARNED)&gt;0),(S$9&lt;&gt;"")),SUMPRODUCT(--(POINTYEARS='Point Summary'!S$9),--(POINTCLASS='Judo Activity Log'!$I$10),POINTSEARNED),"")</f>
        <v/>
      </c>
      <c r="T12" s="83" t="str">
        <f>IF(AND((SUMPRODUCT(--(POINTYEARS='Point Summary'!T$9),--(POINTCLASS='Judo Activity Log'!$I$10),POINTSEARNED)&gt;0),(T$9&lt;&gt;"")),SUMPRODUCT(--(POINTYEARS='Point Summary'!T$9),--(POINTCLASS='Judo Activity Log'!$I$10),POINTSEARNED),"")</f>
        <v/>
      </c>
      <c r="U12" s="84" t="str">
        <f>IF(AND((SUMPRODUCT(--(POINTYEARS='Point Summary'!U$9),--(POINTCLASS='Judo Activity Log'!$I$10),POINTSEARNED)&gt;0),(U$9&lt;&gt;"")),SUMPRODUCT(--(POINTYEARS='Point Summary'!U$9),--(POINTCLASS='Judo Activity Log'!$I$10),POINTSEARNED),"")</f>
        <v/>
      </c>
      <c r="V12" s="83" t="str">
        <f>IF(AND((SUMPRODUCT(--(POINTYEARS='Point Summary'!V$9),--(POINTCLASS='Judo Activity Log'!$I$10),POINTSEARNED)&gt;0),(V$9&lt;&gt;"")),SUMPRODUCT(--(POINTYEARS='Point Summary'!V$9),--(POINTCLASS='Judo Activity Log'!$I$10),POINTSEARNED),"")</f>
        <v/>
      </c>
      <c r="W12" s="85">
        <f>SUM(B12:V12)</f>
        <v>0</v>
      </c>
    </row>
    <row r="13" spans="1:24" x14ac:dyDescent="0.25">
      <c r="A13" s="91" t="s">
        <v>190</v>
      </c>
      <c r="B13" s="83" t="str">
        <f>IF(AND((SUMPRODUCT(--(POINTYEARS='Point Summary'!B$9),--(POINTCLASS='Judo Activity Log'!$I$11),POINTSEARNED)&gt;0),(B$9&lt;&gt;"")),SUMPRODUCT(--(POINTYEARS='Point Summary'!B$9),--(POINTCLASS='Judo Activity Log'!$I$11),POINTSEARNED),"")</f>
        <v/>
      </c>
      <c r="C13" s="84" t="str">
        <f>IF(AND((SUMPRODUCT(--(POINTYEARS='Point Summary'!C$9),--(POINTCLASS='Judo Activity Log'!$I$11),POINTSEARNED)&gt;0),(C$9&lt;&gt;"")),SUMPRODUCT(--(POINTYEARS='Point Summary'!C$9),--(POINTCLASS='Judo Activity Log'!$I$11),POINTSEARNED),"")</f>
        <v/>
      </c>
      <c r="D13" s="83" t="str">
        <f>IF(AND((SUMPRODUCT(--(POINTYEARS='Point Summary'!D$9),--(POINTCLASS='Judo Activity Log'!$I$11),POINTSEARNED)&gt;0),(D$9&lt;&gt;"")),SUMPRODUCT(--(POINTYEARS='Point Summary'!D$9),--(POINTCLASS='Judo Activity Log'!$I$11),POINTSEARNED),"")</f>
        <v/>
      </c>
      <c r="E13" s="84" t="str">
        <f>IF(AND((SUMPRODUCT(--(POINTYEARS='Point Summary'!E$9),--(POINTCLASS='Judo Activity Log'!$I$11),POINTSEARNED)&gt;0),(E$9&lt;&gt;"")),SUMPRODUCT(--(POINTYEARS='Point Summary'!E$9),--(POINTCLASS='Judo Activity Log'!$I$11),POINTSEARNED),"")</f>
        <v/>
      </c>
      <c r="F13" s="83" t="str">
        <f>IF(AND((SUMPRODUCT(--(POINTYEARS='Point Summary'!F$9),--(POINTCLASS='Judo Activity Log'!$I$11),POINTSEARNED)&gt;0),(F$9&lt;&gt;"")),SUMPRODUCT(--(POINTYEARS='Point Summary'!F$9),--(POINTCLASS='Judo Activity Log'!$I$11),POINTSEARNED),"")</f>
        <v/>
      </c>
      <c r="G13" s="84" t="str">
        <f>IF(AND((SUMPRODUCT(--(POINTYEARS='Point Summary'!G$9),--(POINTCLASS='Judo Activity Log'!$I$11),POINTSEARNED)&gt;0),(G$9&lt;&gt;"")),SUMPRODUCT(--(POINTYEARS='Point Summary'!G$9),--(POINTCLASS='Judo Activity Log'!$I$11),POINTSEARNED),"")</f>
        <v/>
      </c>
      <c r="H13" s="83" t="str">
        <f>IF(AND((SUMPRODUCT(--(POINTYEARS='Point Summary'!H$9),--(POINTCLASS='Judo Activity Log'!$I$11),POINTSEARNED)&gt;0),(H$9&lt;&gt;"")),SUMPRODUCT(--(POINTYEARS='Point Summary'!H$9),--(POINTCLASS='Judo Activity Log'!$I$11),POINTSEARNED),"")</f>
        <v/>
      </c>
      <c r="I13" s="84" t="str">
        <f>IF(AND((SUMPRODUCT(--(POINTYEARS='Point Summary'!I$9),--(POINTCLASS='Judo Activity Log'!$I$11),POINTSEARNED)&gt;0),(I$9&lt;&gt;"")),SUMPRODUCT(--(POINTYEARS='Point Summary'!I$9),--(POINTCLASS='Judo Activity Log'!$I$11),POINTSEARNED),"")</f>
        <v/>
      </c>
      <c r="J13" s="83" t="str">
        <f>IF(AND((SUMPRODUCT(--(POINTYEARS='Point Summary'!J$9),--(POINTCLASS='Judo Activity Log'!$I$11),POINTSEARNED)&gt;0),(J$9&lt;&gt;"")),SUMPRODUCT(--(POINTYEARS='Point Summary'!J$9),--(POINTCLASS='Judo Activity Log'!$I$11),POINTSEARNED),"")</f>
        <v/>
      </c>
      <c r="K13" s="84" t="str">
        <f>IF(AND((SUMPRODUCT(--(POINTYEARS='Point Summary'!K$9),--(POINTCLASS='Judo Activity Log'!$I$11),POINTSEARNED)&gt;0),(K$9&lt;&gt;"")),SUMPRODUCT(--(POINTYEARS='Point Summary'!K$9),--(POINTCLASS='Judo Activity Log'!$I$11),POINTSEARNED),"")</f>
        <v/>
      </c>
      <c r="L13" s="83" t="str">
        <f>IF(AND((SUMPRODUCT(--(POINTYEARS='Point Summary'!L$9),--(POINTCLASS='Judo Activity Log'!$I$11),POINTSEARNED)&gt;0),(L$9&lt;&gt;"")),SUMPRODUCT(--(POINTYEARS='Point Summary'!L$9),--(POINTCLASS='Judo Activity Log'!$I$11),POINTSEARNED),"")</f>
        <v/>
      </c>
      <c r="M13" s="84" t="str">
        <f>IF(AND((SUMPRODUCT(--(POINTYEARS='Point Summary'!M$9),--(POINTCLASS='Judo Activity Log'!$I$11),POINTSEARNED)&gt;0),(M$9&lt;&gt;"")),SUMPRODUCT(--(POINTYEARS='Point Summary'!M$9),--(POINTCLASS='Judo Activity Log'!$I$11),POINTSEARNED),"")</f>
        <v/>
      </c>
      <c r="N13" s="83" t="str">
        <f>IF(AND((SUMPRODUCT(--(POINTYEARS='Point Summary'!N$9),--(POINTCLASS='Judo Activity Log'!$I$11),POINTSEARNED)&gt;0),(N$9&lt;&gt;"")),SUMPRODUCT(--(POINTYEARS='Point Summary'!N$9),--(POINTCLASS='Judo Activity Log'!$I$11),POINTSEARNED),"")</f>
        <v/>
      </c>
      <c r="O13" s="84" t="str">
        <f>IF(AND((SUMPRODUCT(--(POINTYEARS='Point Summary'!O$9),--(POINTCLASS='Judo Activity Log'!$I$11),POINTSEARNED)&gt;0),(O$9&lt;&gt;"")),SUMPRODUCT(--(POINTYEARS='Point Summary'!O$9),--(POINTCLASS='Judo Activity Log'!$I$11),POINTSEARNED),"")</f>
        <v/>
      </c>
      <c r="P13" s="83" t="str">
        <f>IF(AND((SUMPRODUCT(--(POINTYEARS='Point Summary'!P$9),--(POINTCLASS='Judo Activity Log'!$I$11),POINTSEARNED)&gt;0),(P$9&lt;&gt;"")),SUMPRODUCT(--(POINTYEARS='Point Summary'!P$9),--(POINTCLASS='Judo Activity Log'!$I$11),POINTSEARNED),"")</f>
        <v/>
      </c>
      <c r="Q13" s="84" t="str">
        <f>IF(AND((SUMPRODUCT(--(POINTYEARS='Point Summary'!Q$9),--(POINTCLASS='Judo Activity Log'!$I$11),POINTSEARNED)&gt;0),(Q$9&lt;&gt;"")),SUMPRODUCT(--(POINTYEARS='Point Summary'!Q$9),--(POINTCLASS='Judo Activity Log'!$I$11),POINTSEARNED),"")</f>
        <v/>
      </c>
      <c r="R13" s="83" t="str">
        <f>IF(AND((SUMPRODUCT(--(POINTYEARS='Point Summary'!R$9),--(POINTCLASS='Judo Activity Log'!$I$11),POINTSEARNED)&gt;0),(R$9&lt;&gt;"")),SUMPRODUCT(--(POINTYEARS='Point Summary'!R$9),--(POINTCLASS='Judo Activity Log'!$I$11),POINTSEARNED),"")</f>
        <v/>
      </c>
      <c r="S13" s="84" t="str">
        <f>IF(AND((SUMPRODUCT(--(POINTYEARS='Point Summary'!S$9),--(POINTCLASS='Judo Activity Log'!$I$11),POINTSEARNED)&gt;0),(S$9&lt;&gt;"")),SUMPRODUCT(--(POINTYEARS='Point Summary'!S$9),--(POINTCLASS='Judo Activity Log'!$I$11),POINTSEARNED),"")</f>
        <v/>
      </c>
      <c r="T13" s="83" t="str">
        <f>IF(AND((SUMPRODUCT(--(POINTYEARS='Point Summary'!T$9),--(POINTCLASS='Judo Activity Log'!$I$11),POINTSEARNED)&gt;0),(T$9&lt;&gt;"")),SUMPRODUCT(--(POINTYEARS='Point Summary'!T$9),--(POINTCLASS='Judo Activity Log'!$I$11),POINTSEARNED),"")</f>
        <v/>
      </c>
      <c r="U13" s="84" t="str">
        <f>IF(AND((SUMPRODUCT(--(POINTYEARS='Point Summary'!U$9),--(POINTCLASS='Judo Activity Log'!$I$11),POINTSEARNED)&gt;0),(U$9&lt;&gt;"")),SUMPRODUCT(--(POINTYEARS='Point Summary'!U$9),--(POINTCLASS='Judo Activity Log'!$I$11),POINTSEARNED),"")</f>
        <v/>
      </c>
      <c r="V13" s="83" t="str">
        <f>IF(AND((SUMPRODUCT(--(POINTYEARS='Point Summary'!V$9),--(POINTCLASS='Judo Activity Log'!$I$11),POINTSEARNED)&gt;0),(V$9&lt;&gt;"")),SUMPRODUCT(--(POINTYEARS='Point Summary'!V$9),--(POINTCLASS='Judo Activity Log'!$I$11),POINTSEARNED),"")</f>
        <v/>
      </c>
      <c r="W13" s="85">
        <f>SUM(B13:V13)</f>
        <v>0</v>
      </c>
    </row>
    <row r="14" spans="1:24" x14ac:dyDescent="0.25">
      <c r="A14" s="17" t="s">
        <v>107</v>
      </c>
      <c r="W14" s="85">
        <f>SUM(W11:W13)</f>
        <v>0</v>
      </c>
    </row>
    <row r="15" spans="1:24" x14ac:dyDescent="0.25">
      <c r="A15" s="50" t="s">
        <v>108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1"/>
    </row>
    <row r="16" spans="1:24" x14ac:dyDescent="0.25">
      <c r="A16" s="90" t="s">
        <v>75</v>
      </c>
      <c r="B16" s="83" t="str">
        <f>IF(AND((SUMPRODUCT(--(POINTYEARS='Point Summary'!B$9),--(POINTCLASS='Judo Activity Log'!$I$12),POINTSEARNED)&gt;0),(B$9&lt;&gt;"")),SUMPRODUCT(--(POINTYEARS='Point Summary'!B$9),--(POINTCLASS='Judo Activity Log'!$I$12),POINTSEARNED),"")</f>
        <v/>
      </c>
      <c r="C16" s="84" t="str">
        <f>IF(AND((SUMPRODUCT(--(POINTYEARS='Point Summary'!C$9),--(POINTCLASS='Judo Activity Log'!$I$12),POINTSEARNED)&gt;0),(C$9&lt;&gt;"")),SUMPRODUCT(--(POINTYEARS='Point Summary'!C$9),--(POINTCLASS='Judo Activity Log'!$I$12),POINTSEARNED),"")</f>
        <v/>
      </c>
      <c r="D16" s="83" t="str">
        <f>IF(AND((SUMPRODUCT(--(POINTYEARS='Point Summary'!D$9),--(POINTCLASS='Judo Activity Log'!$I$12),POINTSEARNED)&gt;0),(D$9&lt;&gt;"")),SUMPRODUCT(--(POINTYEARS='Point Summary'!D$9),--(POINTCLASS='Judo Activity Log'!$I$12),POINTSEARNED),"")</f>
        <v/>
      </c>
      <c r="E16" s="84" t="str">
        <f>IF(AND((SUMPRODUCT(--(POINTYEARS='Point Summary'!E$9),--(POINTCLASS='Judo Activity Log'!$I$12),POINTSEARNED)&gt;0),(E$9&lt;&gt;"")),SUMPRODUCT(--(POINTYEARS='Point Summary'!E$9),--(POINTCLASS='Judo Activity Log'!$I$12),POINTSEARNED),"")</f>
        <v/>
      </c>
      <c r="F16" s="83" t="str">
        <f>IF(AND((SUMPRODUCT(--(POINTYEARS='Point Summary'!F$9),--(POINTCLASS='Judo Activity Log'!$I$12),POINTSEARNED)&gt;0),(F$9&lt;&gt;"")),SUMPRODUCT(--(POINTYEARS='Point Summary'!F$9),--(POINTCLASS='Judo Activity Log'!$I$12),POINTSEARNED),"")</f>
        <v/>
      </c>
      <c r="G16" s="84" t="str">
        <f>IF(AND((SUMPRODUCT(--(POINTYEARS='Point Summary'!G$9),--(POINTCLASS='Judo Activity Log'!$I$12),POINTSEARNED)&gt;0),(G$9&lt;&gt;"")),SUMPRODUCT(--(POINTYEARS='Point Summary'!G$9),--(POINTCLASS='Judo Activity Log'!$I$12),POINTSEARNED),"")</f>
        <v/>
      </c>
      <c r="H16" s="83" t="str">
        <f>IF(AND((SUMPRODUCT(--(POINTYEARS='Point Summary'!H$9),--(POINTCLASS='Judo Activity Log'!$I$12),POINTSEARNED)&gt;0),(H$9&lt;&gt;"")),SUMPRODUCT(--(POINTYEARS='Point Summary'!H$9),--(POINTCLASS='Judo Activity Log'!$I$12),POINTSEARNED),"")</f>
        <v/>
      </c>
      <c r="I16" s="84" t="str">
        <f>IF(AND((SUMPRODUCT(--(POINTYEARS='Point Summary'!I$9),--(POINTCLASS='Judo Activity Log'!$I$12),POINTSEARNED)&gt;0),(I$9&lt;&gt;"")),SUMPRODUCT(--(POINTYEARS='Point Summary'!I$9),--(POINTCLASS='Judo Activity Log'!$I$12),POINTSEARNED),"")</f>
        <v/>
      </c>
      <c r="J16" s="83" t="str">
        <f>IF(AND((SUMPRODUCT(--(POINTYEARS='Point Summary'!J$9),--(POINTCLASS='Judo Activity Log'!$I$12),POINTSEARNED)&gt;0),(J$9&lt;&gt;"")),SUMPRODUCT(--(POINTYEARS='Point Summary'!J$9),--(POINTCLASS='Judo Activity Log'!$I$12),POINTSEARNED),"")</f>
        <v/>
      </c>
      <c r="K16" s="84" t="str">
        <f>IF(AND((SUMPRODUCT(--(POINTYEARS='Point Summary'!K$9),--(POINTCLASS='Judo Activity Log'!$I$12),POINTSEARNED)&gt;0),(K$9&lt;&gt;"")),SUMPRODUCT(--(POINTYEARS='Point Summary'!K$9),--(POINTCLASS='Judo Activity Log'!$I$12),POINTSEARNED),"")</f>
        <v/>
      </c>
      <c r="L16" s="83" t="str">
        <f>IF(AND((SUMPRODUCT(--(POINTYEARS='Point Summary'!L$9),--(POINTCLASS='Judo Activity Log'!$I$12),POINTSEARNED)&gt;0),(L$9&lt;&gt;"")),SUMPRODUCT(--(POINTYEARS='Point Summary'!L$9),--(POINTCLASS='Judo Activity Log'!$I$12),POINTSEARNED),"")</f>
        <v/>
      </c>
      <c r="M16" s="84" t="str">
        <f>IF(AND((SUMPRODUCT(--(POINTYEARS='Point Summary'!M$9),--(POINTCLASS='Judo Activity Log'!$I$12),POINTSEARNED)&gt;0),(M$9&lt;&gt;"")),SUMPRODUCT(--(POINTYEARS='Point Summary'!M$9),--(POINTCLASS='Judo Activity Log'!$I$12),POINTSEARNED),"")</f>
        <v/>
      </c>
      <c r="N16" s="83" t="str">
        <f>IF(AND((SUMPRODUCT(--(POINTYEARS='Point Summary'!N$9),--(POINTCLASS='Judo Activity Log'!$I$12),POINTSEARNED)&gt;0),(N$9&lt;&gt;"")),SUMPRODUCT(--(POINTYEARS='Point Summary'!N$9),--(POINTCLASS='Judo Activity Log'!$I$12),POINTSEARNED),"")</f>
        <v/>
      </c>
      <c r="O16" s="84" t="str">
        <f>IF(AND((SUMPRODUCT(--(POINTYEARS='Point Summary'!O$9),--(POINTCLASS='Judo Activity Log'!$I$12),POINTSEARNED)&gt;0),(O$9&lt;&gt;"")),SUMPRODUCT(--(POINTYEARS='Point Summary'!O$9),--(POINTCLASS='Judo Activity Log'!$I$12),POINTSEARNED),"")</f>
        <v/>
      </c>
      <c r="P16" s="83" t="str">
        <f>IF(AND((SUMPRODUCT(--(POINTYEARS='Point Summary'!P$9),--(POINTCLASS='Judo Activity Log'!$I$12),POINTSEARNED)&gt;0),(P$9&lt;&gt;"")),SUMPRODUCT(--(POINTYEARS='Point Summary'!P$9),--(POINTCLASS='Judo Activity Log'!$I$12),POINTSEARNED),"")</f>
        <v/>
      </c>
      <c r="Q16" s="84" t="str">
        <f>IF(AND((SUMPRODUCT(--(POINTYEARS='Point Summary'!Q$9),--(POINTCLASS='Judo Activity Log'!$I$12),POINTSEARNED)&gt;0),(Q$9&lt;&gt;"")),SUMPRODUCT(--(POINTYEARS='Point Summary'!Q$9),--(POINTCLASS='Judo Activity Log'!$I$12),POINTSEARNED),"")</f>
        <v/>
      </c>
      <c r="R16" s="83" t="str">
        <f>IF(AND((SUMPRODUCT(--(POINTYEARS='Point Summary'!R$9),--(POINTCLASS='Judo Activity Log'!$I$12),POINTSEARNED)&gt;0),(R$9&lt;&gt;"")),SUMPRODUCT(--(POINTYEARS='Point Summary'!R$9),--(POINTCLASS='Judo Activity Log'!$I$12),POINTSEARNED),"")</f>
        <v/>
      </c>
      <c r="S16" s="84" t="str">
        <f>IF(AND((SUMPRODUCT(--(POINTYEARS='Point Summary'!S$9),--(POINTCLASS='Judo Activity Log'!$I$12),POINTSEARNED)&gt;0),(S$9&lt;&gt;"")),SUMPRODUCT(--(POINTYEARS='Point Summary'!S$9),--(POINTCLASS='Judo Activity Log'!$I$12),POINTSEARNED),"")</f>
        <v/>
      </c>
      <c r="T16" s="83" t="str">
        <f>IF(AND((SUMPRODUCT(--(POINTYEARS='Point Summary'!T$9),--(POINTCLASS='Judo Activity Log'!$I$12),POINTSEARNED)&gt;0),(T$9&lt;&gt;"")),SUMPRODUCT(--(POINTYEARS='Point Summary'!T$9),--(POINTCLASS='Judo Activity Log'!$I$12),POINTSEARNED),"")</f>
        <v/>
      </c>
      <c r="U16" s="84" t="str">
        <f>IF(AND((SUMPRODUCT(--(POINTYEARS='Point Summary'!U$9),--(POINTCLASS='Judo Activity Log'!$I$12),POINTSEARNED)&gt;0),(U$9&lt;&gt;"")),SUMPRODUCT(--(POINTYEARS='Point Summary'!U$9),--(POINTCLASS='Judo Activity Log'!$I$12),POINTSEARNED),"")</f>
        <v/>
      </c>
      <c r="V16" s="83" t="str">
        <f>IF(AND((SUMPRODUCT(--(POINTYEARS='Point Summary'!V$9),--(POINTCLASS='Judo Activity Log'!$I$12),POINTSEARNED)&gt;0),(V$9&lt;&gt;"")),SUMPRODUCT(--(POINTYEARS='Point Summary'!V$9),--(POINTCLASS='Judo Activity Log'!$I$12),POINTSEARNED),"")</f>
        <v/>
      </c>
      <c r="W16" s="85">
        <f>SUM(B16:V16)</f>
        <v>0</v>
      </c>
    </row>
    <row r="17" spans="1:25" x14ac:dyDescent="0.25">
      <c r="A17" s="90" t="s">
        <v>191</v>
      </c>
      <c r="B17" s="83" t="str">
        <f>IF(AND((SUMPRODUCT(--(POINTYEARS='Point Summary'!B$9),--(POINTCLASS='Judo Activity Log'!$I$34),POINTSEARNED)&gt;0),(B$9&lt;&gt;"")),SUMPRODUCT(--(POINTYEARS='Point Summary'!B$9),--(POINTCLASS='Judo Activity Log'!$I$34),POINTSEARNED),"")</f>
        <v/>
      </c>
      <c r="C17" s="84" t="str">
        <f>IF(AND((SUMPRODUCT(--(POINTYEARS='Point Summary'!C$9),--(POINTCLASS='Judo Activity Log'!$I$34),POINTSEARNED)&gt;0),(C$9&lt;&gt;"")),SUMPRODUCT(--(POINTYEARS='Point Summary'!C$9),--(POINTCLASS='Judo Activity Log'!$I$34),POINTSEARNED),"")</f>
        <v/>
      </c>
      <c r="D17" s="83" t="str">
        <f>IF(AND((SUMPRODUCT(--(POINTYEARS='Point Summary'!D$9),--(POINTCLASS='Judo Activity Log'!$I$34),POINTSEARNED)&gt;0),(D$9&lt;&gt;"")),SUMPRODUCT(--(POINTYEARS='Point Summary'!D$9),--(POINTCLASS='Judo Activity Log'!$I$34),POINTSEARNED),"")</f>
        <v/>
      </c>
      <c r="E17" s="84" t="str">
        <f>IF(AND((SUMPRODUCT(--(POINTYEARS='Point Summary'!E$9),--(POINTCLASS='Judo Activity Log'!$I$34),POINTSEARNED)&gt;0),(E$9&lt;&gt;"")),SUMPRODUCT(--(POINTYEARS='Point Summary'!E$9),--(POINTCLASS='Judo Activity Log'!$I$34),POINTSEARNED),"")</f>
        <v/>
      </c>
      <c r="F17" s="83" t="str">
        <f>IF(AND((SUMPRODUCT(--(POINTYEARS='Point Summary'!F$9),--(POINTCLASS='Judo Activity Log'!$I$34),POINTSEARNED)&gt;0),(F$9&lt;&gt;"")),SUMPRODUCT(--(POINTYEARS='Point Summary'!F$9),--(POINTCLASS='Judo Activity Log'!$I$34),POINTSEARNED),"")</f>
        <v/>
      </c>
      <c r="G17" s="84" t="str">
        <f>IF(AND((SUMPRODUCT(--(POINTYEARS='Point Summary'!G$9),--(POINTCLASS='Judo Activity Log'!$I$34),POINTSEARNED)&gt;0),(G$9&lt;&gt;"")),SUMPRODUCT(--(POINTYEARS='Point Summary'!G$9),--(POINTCLASS='Judo Activity Log'!$I$34),POINTSEARNED),"")</f>
        <v/>
      </c>
      <c r="H17" s="83" t="str">
        <f>IF(AND((SUMPRODUCT(--(POINTYEARS='Point Summary'!H$9),--(POINTCLASS='Judo Activity Log'!$I$34),POINTSEARNED)&gt;0),(H$9&lt;&gt;"")),SUMPRODUCT(--(POINTYEARS='Point Summary'!H$9),--(POINTCLASS='Judo Activity Log'!$I$34),POINTSEARNED),"")</f>
        <v/>
      </c>
      <c r="I17" s="84" t="str">
        <f>IF(AND((SUMPRODUCT(--(POINTYEARS='Point Summary'!I$9),--(POINTCLASS='Judo Activity Log'!$I$34),POINTSEARNED)&gt;0),(I$9&lt;&gt;"")),SUMPRODUCT(--(POINTYEARS='Point Summary'!I$9),--(POINTCLASS='Judo Activity Log'!$I$34),POINTSEARNED),"")</f>
        <v/>
      </c>
      <c r="J17" s="83" t="str">
        <f>IF(AND((SUMPRODUCT(--(POINTYEARS='Point Summary'!J$9),--(POINTCLASS='Judo Activity Log'!$I$34),POINTSEARNED)&gt;0),(J$9&lt;&gt;"")),SUMPRODUCT(--(POINTYEARS='Point Summary'!J$9),--(POINTCLASS='Judo Activity Log'!$I$34),POINTSEARNED),"")</f>
        <v/>
      </c>
      <c r="K17" s="84" t="str">
        <f>IF(AND((SUMPRODUCT(--(POINTYEARS='Point Summary'!K$9),--(POINTCLASS='Judo Activity Log'!$I$34),POINTSEARNED)&gt;0),(K$9&lt;&gt;"")),SUMPRODUCT(--(POINTYEARS='Point Summary'!K$9),--(POINTCLASS='Judo Activity Log'!$I$34),POINTSEARNED),"")</f>
        <v/>
      </c>
      <c r="L17" s="83" t="str">
        <f>IF(AND((SUMPRODUCT(--(POINTYEARS='Point Summary'!L$9),--(POINTCLASS='Judo Activity Log'!$I$34),POINTSEARNED)&gt;0),(L$9&lt;&gt;"")),SUMPRODUCT(--(POINTYEARS='Point Summary'!L$9),--(POINTCLASS='Judo Activity Log'!$I$34),POINTSEARNED),"")</f>
        <v/>
      </c>
      <c r="M17" s="84" t="str">
        <f>IF(AND((SUMPRODUCT(--(POINTYEARS='Point Summary'!M$9),--(POINTCLASS='Judo Activity Log'!$I$34),POINTSEARNED)&gt;0),(M$9&lt;&gt;"")),SUMPRODUCT(--(POINTYEARS='Point Summary'!M$9),--(POINTCLASS='Judo Activity Log'!$I$34),POINTSEARNED),"")</f>
        <v/>
      </c>
      <c r="N17" s="83" t="str">
        <f>IF(AND((SUMPRODUCT(--(POINTYEARS='Point Summary'!N$9),--(POINTCLASS='Judo Activity Log'!$I$34),POINTSEARNED)&gt;0),(N$9&lt;&gt;"")),SUMPRODUCT(--(POINTYEARS='Point Summary'!N$9),--(POINTCLASS='Judo Activity Log'!$I$34),POINTSEARNED),"")</f>
        <v/>
      </c>
      <c r="O17" s="84" t="str">
        <f>IF(AND((SUMPRODUCT(--(POINTYEARS='Point Summary'!O$9),--(POINTCLASS='Judo Activity Log'!$I$34),POINTSEARNED)&gt;0),(O$9&lt;&gt;"")),SUMPRODUCT(--(POINTYEARS='Point Summary'!O$9),--(POINTCLASS='Judo Activity Log'!$I$34),POINTSEARNED),"")</f>
        <v/>
      </c>
      <c r="P17" s="83" t="str">
        <f>IF(AND((SUMPRODUCT(--(POINTYEARS='Point Summary'!P$9),--(POINTCLASS='Judo Activity Log'!$I$34),POINTSEARNED)&gt;0),(P$9&lt;&gt;"")),SUMPRODUCT(--(POINTYEARS='Point Summary'!P$9),--(POINTCLASS='Judo Activity Log'!$I$34),POINTSEARNED),"")</f>
        <v/>
      </c>
      <c r="Q17" s="84" t="str">
        <f>IF(AND((SUMPRODUCT(--(POINTYEARS='Point Summary'!Q$9),--(POINTCLASS='Judo Activity Log'!$I$34),POINTSEARNED)&gt;0),(Q$9&lt;&gt;"")),SUMPRODUCT(--(POINTYEARS='Point Summary'!Q$9),--(POINTCLASS='Judo Activity Log'!$I$34),POINTSEARNED),"")</f>
        <v/>
      </c>
      <c r="R17" s="83" t="str">
        <f>IF(AND((SUMPRODUCT(--(POINTYEARS='Point Summary'!R$9),--(POINTCLASS='Judo Activity Log'!$I$34),POINTSEARNED)&gt;0),(R$9&lt;&gt;"")),SUMPRODUCT(--(POINTYEARS='Point Summary'!R$9),--(POINTCLASS='Judo Activity Log'!$I$34),POINTSEARNED),"")</f>
        <v/>
      </c>
      <c r="S17" s="84" t="str">
        <f>IF(AND((SUMPRODUCT(--(POINTYEARS='Point Summary'!S$9),--(POINTCLASS='Judo Activity Log'!$I$34),POINTSEARNED)&gt;0),(S$9&lt;&gt;"")),SUMPRODUCT(--(POINTYEARS='Point Summary'!S$9),--(POINTCLASS='Judo Activity Log'!$I$34),POINTSEARNED),"")</f>
        <v/>
      </c>
      <c r="T17" s="83" t="str">
        <f>IF(AND((SUMPRODUCT(--(POINTYEARS='Point Summary'!T$9),--(POINTCLASS='Judo Activity Log'!$I$34),POINTSEARNED)&gt;0),(T$9&lt;&gt;"")),SUMPRODUCT(--(POINTYEARS='Point Summary'!T$9),--(POINTCLASS='Judo Activity Log'!$I$34),POINTSEARNED),"")</f>
        <v/>
      </c>
      <c r="U17" s="84" t="str">
        <f>IF(AND((SUMPRODUCT(--(POINTYEARS='Point Summary'!U$9),--(POINTCLASS='Judo Activity Log'!$I$34),POINTSEARNED)&gt;0),(U$9&lt;&gt;"")),SUMPRODUCT(--(POINTYEARS='Point Summary'!U$9),--(POINTCLASS='Judo Activity Log'!$I$34),POINTSEARNED),"")</f>
        <v/>
      </c>
      <c r="V17" s="83" t="str">
        <f>IF(AND((SUMPRODUCT(--(POINTYEARS='Point Summary'!V$9),--(POINTCLASS='Judo Activity Log'!$I$34),POINTSEARNED)&gt;0),(V$9&lt;&gt;"")),SUMPRODUCT(--(POINTYEARS='Point Summary'!V$9),--(POINTCLASS='Judo Activity Log'!$I$34),POINTSEARNED),"")</f>
        <v/>
      </c>
      <c r="W17" s="85">
        <f>SUM(B17:V17)</f>
        <v>0</v>
      </c>
    </row>
    <row r="18" spans="1:25" x14ac:dyDescent="0.25">
      <c r="A18" s="91" t="s">
        <v>187</v>
      </c>
      <c r="B18" s="83" t="str">
        <f>IF(AND((SUMPRODUCT(--(POINTYEARS='Point Summary'!B$9),--(POINTCLASS='Judo Activity Log'!$I$13),POINTSEARNED)&gt;0),(B$9&lt;&gt;"")),SUMPRODUCT(--(POINTYEARS='Point Summary'!B$9),--(POINTCLASS='Judo Activity Log'!$I$13),POINTSEARNED),"")</f>
        <v/>
      </c>
      <c r="C18" s="84" t="str">
        <f>IF(AND((SUMPRODUCT(--(POINTYEARS='Point Summary'!C$9),--(POINTCLASS='Judo Activity Log'!$I$13),POINTSEARNED)&gt;0),(C$9&lt;&gt;"")),SUMPRODUCT(--(POINTYEARS='Point Summary'!C$9),--(POINTCLASS='Judo Activity Log'!$I$13),POINTSEARNED),"")</f>
        <v/>
      </c>
      <c r="D18" s="83" t="str">
        <f>IF(AND((SUMPRODUCT(--(POINTYEARS='Point Summary'!D$9),--(POINTCLASS='Judo Activity Log'!$I$13),POINTSEARNED)&gt;0),(D$9&lt;&gt;"")),SUMPRODUCT(--(POINTYEARS='Point Summary'!D$9),--(POINTCLASS='Judo Activity Log'!$I$13),POINTSEARNED),"")</f>
        <v/>
      </c>
      <c r="E18" s="84" t="str">
        <f>IF(AND((SUMPRODUCT(--(POINTYEARS='Point Summary'!E$9),--(POINTCLASS='Judo Activity Log'!$I$13),POINTSEARNED)&gt;0),(E$9&lt;&gt;"")),SUMPRODUCT(--(POINTYEARS='Point Summary'!E$9),--(POINTCLASS='Judo Activity Log'!$I$13),POINTSEARNED),"")</f>
        <v/>
      </c>
      <c r="F18" s="83" t="str">
        <f>IF(AND((SUMPRODUCT(--(POINTYEARS='Point Summary'!F$9),--(POINTCLASS='Judo Activity Log'!$I$13),POINTSEARNED)&gt;0),(F$9&lt;&gt;"")),SUMPRODUCT(--(POINTYEARS='Point Summary'!F$9),--(POINTCLASS='Judo Activity Log'!$I$13),POINTSEARNED),"")</f>
        <v/>
      </c>
      <c r="G18" s="84" t="str">
        <f>IF(AND((SUMPRODUCT(--(POINTYEARS='Point Summary'!G$9),--(POINTCLASS='Judo Activity Log'!$I$13),POINTSEARNED)&gt;0),(G$9&lt;&gt;"")),SUMPRODUCT(--(POINTYEARS='Point Summary'!G$9),--(POINTCLASS='Judo Activity Log'!$I$13),POINTSEARNED),"")</f>
        <v/>
      </c>
      <c r="H18" s="83" t="str">
        <f>IF(AND((SUMPRODUCT(--(POINTYEARS='Point Summary'!H$9),--(POINTCLASS='Judo Activity Log'!$I$13),POINTSEARNED)&gt;0),(H$9&lt;&gt;"")),SUMPRODUCT(--(POINTYEARS='Point Summary'!H$9),--(POINTCLASS='Judo Activity Log'!$I$13),POINTSEARNED),"")</f>
        <v/>
      </c>
      <c r="I18" s="84" t="str">
        <f>IF(AND((SUMPRODUCT(--(POINTYEARS='Point Summary'!I$9),--(POINTCLASS='Judo Activity Log'!$I$13),POINTSEARNED)&gt;0),(I$9&lt;&gt;"")),SUMPRODUCT(--(POINTYEARS='Point Summary'!I$9),--(POINTCLASS='Judo Activity Log'!$I$13),POINTSEARNED),"")</f>
        <v/>
      </c>
      <c r="J18" s="83" t="str">
        <f>IF(AND((SUMPRODUCT(--(POINTYEARS='Point Summary'!J$9),--(POINTCLASS='Judo Activity Log'!$I$13),POINTSEARNED)&gt;0),(J$9&lt;&gt;"")),SUMPRODUCT(--(POINTYEARS='Point Summary'!J$9),--(POINTCLASS='Judo Activity Log'!$I$13),POINTSEARNED),"")</f>
        <v/>
      </c>
      <c r="K18" s="84" t="str">
        <f>IF(AND((SUMPRODUCT(--(POINTYEARS='Point Summary'!K$9),--(POINTCLASS='Judo Activity Log'!$I$13),POINTSEARNED)&gt;0),(K$9&lt;&gt;"")),SUMPRODUCT(--(POINTYEARS='Point Summary'!K$9),--(POINTCLASS='Judo Activity Log'!$I$13),POINTSEARNED),"")</f>
        <v/>
      </c>
      <c r="L18" s="83" t="str">
        <f>IF(AND((SUMPRODUCT(--(POINTYEARS='Point Summary'!L$9),--(POINTCLASS='Judo Activity Log'!$I$13),POINTSEARNED)&gt;0),(L$9&lt;&gt;"")),SUMPRODUCT(--(POINTYEARS='Point Summary'!L$9),--(POINTCLASS='Judo Activity Log'!$I$13),POINTSEARNED),"")</f>
        <v/>
      </c>
      <c r="M18" s="84" t="str">
        <f>IF(AND((SUMPRODUCT(--(POINTYEARS='Point Summary'!M$9),--(POINTCLASS='Judo Activity Log'!$I$13),POINTSEARNED)&gt;0),(M$9&lt;&gt;"")),SUMPRODUCT(--(POINTYEARS='Point Summary'!M$9),--(POINTCLASS='Judo Activity Log'!$I$13),POINTSEARNED),"")</f>
        <v/>
      </c>
      <c r="N18" s="83" t="str">
        <f>IF(AND((SUMPRODUCT(--(POINTYEARS='Point Summary'!N$9),--(POINTCLASS='Judo Activity Log'!$I$13),POINTSEARNED)&gt;0),(N$9&lt;&gt;"")),SUMPRODUCT(--(POINTYEARS='Point Summary'!N$9),--(POINTCLASS='Judo Activity Log'!$I$13),POINTSEARNED),"")</f>
        <v/>
      </c>
      <c r="O18" s="84" t="str">
        <f>IF(AND((SUMPRODUCT(--(POINTYEARS='Point Summary'!O$9),--(POINTCLASS='Judo Activity Log'!$I$13),POINTSEARNED)&gt;0),(O$9&lt;&gt;"")),SUMPRODUCT(--(POINTYEARS='Point Summary'!O$9),--(POINTCLASS='Judo Activity Log'!$I$13),POINTSEARNED),"")</f>
        <v/>
      </c>
      <c r="P18" s="83" t="str">
        <f>IF(AND((SUMPRODUCT(--(POINTYEARS='Point Summary'!P$9),--(POINTCLASS='Judo Activity Log'!$I$13),POINTSEARNED)&gt;0),(P$9&lt;&gt;"")),SUMPRODUCT(--(POINTYEARS='Point Summary'!P$9),--(POINTCLASS='Judo Activity Log'!$I$13),POINTSEARNED),"")</f>
        <v/>
      </c>
      <c r="Q18" s="84" t="str">
        <f>IF(AND((SUMPRODUCT(--(POINTYEARS='Point Summary'!Q$9),--(POINTCLASS='Judo Activity Log'!$I$13),POINTSEARNED)&gt;0),(Q$9&lt;&gt;"")),SUMPRODUCT(--(POINTYEARS='Point Summary'!Q$9),--(POINTCLASS='Judo Activity Log'!$I$13),POINTSEARNED),"")</f>
        <v/>
      </c>
      <c r="R18" s="83" t="str">
        <f>IF(AND((SUMPRODUCT(--(POINTYEARS='Point Summary'!R$9),--(POINTCLASS='Judo Activity Log'!$I$13),POINTSEARNED)&gt;0),(R$9&lt;&gt;"")),SUMPRODUCT(--(POINTYEARS='Point Summary'!R$9),--(POINTCLASS='Judo Activity Log'!$I$13),POINTSEARNED),"")</f>
        <v/>
      </c>
      <c r="S18" s="84" t="str">
        <f>IF(AND((SUMPRODUCT(--(POINTYEARS='Point Summary'!S$9),--(POINTCLASS='Judo Activity Log'!$I$13),POINTSEARNED)&gt;0),(S$9&lt;&gt;"")),SUMPRODUCT(--(POINTYEARS='Point Summary'!S$9),--(POINTCLASS='Judo Activity Log'!$I$13),POINTSEARNED),"")</f>
        <v/>
      </c>
      <c r="T18" s="83" t="str">
        <f>IF(AND((SUMPRODUCT(--(POINTYEARS='Point Summary'!T$9),--(POINTCLASS='Judo Activity Log'!$I$13),POINTSEARNED)&gt;0),(T$9&lt;&gt;"")),SUMPRODUCT(--(POINTYEARS='Point Summary'!T$9),--(POINTCLASS='Judo Activity Log'!$I$13),POINTSEARNED),"")</f>
        <v/>
      </c>
      <c r="U18" s="84" t="str">
        <f>IF(AND((SUMPRODUCT(--(POINTYEARS='Point Summary'!U$9),--(POINTCLASS='Judo Activity Log'!$I$13),POINTSEARNED)&gt;0),(U$9&lt;&gt;"")),SUMPRODUCT(--(POINTYEARS='Point Summary'!U$9),--(POINTCLASS='Judo Activity Log'!$I$13),POINTSEARNED),"")</f>
        <v/>
      </c>
      <c r="V18" s="83" t="str">
        <f>IF(AND((SUMPRODUCT(--(POINTYEARS='Point Summary'!V$9),--(POINTCLASS='Judo Activity Log'!$I$13),POINTSEARNED)&gt;0),(V$9&lt;&gt;"")),SUMPRODUCT(--(POINTYEARS='Point Summary'!V$9),--(POINTCLASS='Judo Activity Log'!$I$13),POINTSEARNED),"")</f>
        <v/>
      </c>
      <c r="W18" s="85">
        <f ca="1">IF(OR(O5=0,O5=""),SUM(B18:V18),IF(ISERROR(IF(SUM(B18:V18)&gt;(0.25*O5),(0.25*O5),SUM(B18:V18))),0,IF(SUM(B18:V18)&gt;(0.25*O5),(0.25*O5),SUM(B18:V18))))</f>
        <v>0</v>
      </c>
      <c r="Y18" t="str">
        <f ca="1">IF(ISERROR(SUM(B18:V18)&gt;(0.25*O5)),"",IF(SUM(B18:V18)&gt;(0.25*O5),"Only 25% of the required promotion points can be from Virtual Seminars.",""))</f>
        <v/>
      </c>
    </row>
    <row r="19" spans="1:25" x14ac:dyDescent="0.25">
      <c r="A19" s="90" t="s">
        <v>76</v>
      </c>
      <c r="B19" s="83" t="str">
        <f>IF(AND((SUMPRODUCT(--(POINTYEARS='Point Summary'!B$9),--(POINTCLASS='Judo Activity Log'!$I$14),POINTSEARNED)&gt;0),(B$9&lt;&gt;"")),SUMPRODUCT(--(POINTYEARS='Point Summary'!B$9),--(POINTCLASS='Judo Activity Log'!$I$14),POINTSEARNED),"")</f>
        <v/>
      </c>
      <c r="C19" s="84" t="str">
        <f>IF(AND((SUMPRODUCT(--(POINTYEARS='Point Summary'!C$9),--(POINTCLASS='Judo Activity Log'!$I$14),POINTSEARNED)&gt;0),(C$9&lt;&gt;"")),SUMPRODUCT(--(POINTYEARS='Point Summary'!C$9),--(POINTCLASS='Judo Activity Log'!$I$14),POINTSEARNED),"")</f>
        <v/>
      </c>
      <c r="D19" s="83" t="str">
        <f>IF(AND((SUMPRODUCT(--(POINTYEARS='Point Summary'!D$9),--(POINTCLASS='Judo Activity Log'!$I$14),POINTSEARNED)&gt;0),(D$9&lt;&gt;"")),SUMPRODUCT(--(POINTYEARS='Point Summary'!D$9),--(POINTCLASS='Judo Activity Log'!$I$14),POINTSEARNED),"")</f>
        <v/>
      </c>
      <c r="E19" s="84" t="str">
        <f>IF(AND((SUMPRODUCT(--(POINTYEARS='Point Summary'!E$9),--(POINTCLASS='Judo Activity Log'!$I$14),POINTSEARNED)&gt;0),(E$9&lt;&gt;"")),SUMPRODUCT(--(POINTYEARS='Point Summary'!E$9),--(POINTCLASS='Judo Activity Log'!$I$14),POINTSEARNED),"")</f>
        <v/>
      </c>
      <c r="F19" s="83" t="str">
        <f>IF(AND((SUMPRODUCT(--(POINTYEARS='Point Summary'!F$9),--(POINTCLASS='Judo Activity Log'!$I$14),POINTSEARNED)&gt;0),(F$9&lt;&gt;"")),SUMPRODUCT(--(POINTYEARS='Point Summary'!F$9),--(POINTCLASS='Judo Activity Log'!$I$14),POINTSEARNED),"")</f>
        <v/>
      </c>
      <c r="G19" s="84" t="str">
        <f>IF(AND((SUMPRODUCT(--(POINTYEARS='Point Summary'!G$9),--(POINTCLASS='Judo Activity Log'!$I$14),POINTSEARNED)&gt;0),(G$9&lt;&gt;"")),SUMPRODUCT(--(POINTYEARS='Point Summary'!G$9),--(POINTCLASS='Judo Activity Log'!$I$14),POINTSEARNED),"")</f>
        <v/>
      </c>
      <c r="H19" s="83" t="str">
        <f>IF(AND((SUMPRODUCT(--(POINTYEARS='Point Summary'!H$9),--(POINTCLASS='Judo Activity Log'!$I$14),POINTSEARNED)&gt;0),(H$9&lt;&gt;"")),SUMPRODUCT(--(POINTYEARS='Point Summary'!H$9),--(POINTCLASS='Judo Activity Log'!$I$14),POINTSEARNED),"")</f>
        <v/>
      </c>
      <c r="I19" s="84" t="str">
        <f>IF(AND((SUMPRODUCT(--(POINTYEARS='Point Summary'!I$9),--(POINTCLASS='Judo Activity Log'!$I$14),POINTSEARNED)&gt;0),(I$9&lt;&gt;"")),SUMPRODUCT(--(POINTYEARS='Point Summary'!I$9),--(POINTCLASS='Judo Activity Log'!$I$14),POINTSEARNED),"")</f>
        <v/>
      </c>
      <c r="J19" s="83" t="str">
        <f>IF(AND((SUMPRODUCT(--(POINTYEARS='Point Summary'!J$9),--(POINTCLASS='Judo Activity Log'!$I$14),POINTSEARNED)&gt;0),(J$9&lt;&gt;"")),SUMPRODUCT(--(POINTYEARS='Point Summary'!J$9),--(POINTCLASS='Judo Activity Log'!$I$14),POINTSEARNED),"")</f>
        <v/>
      </c>
      <c r="K19" s="84" t="str">
        <f>IF(AND((SUMPRODUCT(--(POINTYEARS='Point Summary'!K$9),--(POINTCLASS='Judo Activity Log'!$I$14),POINTSEARNED)&gt;0),(K$9&lt;&gt;"")),SUMPRODUCT(--(POINTYEARS='Point Summary'!K$9),--(POINTCLASS='Judo Activity Log'!$I$14),POINTSEARNED),"")</f>
        <v/>
      </c>
      <c r="L19" s="83" t="str">
        <f>IF(AND((SUMPRODUCT(--(POINTYEARS='Point Summary'!L$9),--(POINTCLASS='Judo Activity Log'!$I$14),POINTSEARNED)&gt;0),(L$9&lt;&gt;"")),SUMPRODUCT(--(POINTYEARS='Point Summary'!L$9),--(POINTCLASS='Judo Activity Log'!$I$14),POINTSEARNED),"")</f>
        <v/>
      </c>
      <c r="M19" s="84" t="str">
        <f>IF(AND((SUMPRODUCT(--(POINTYEARS='Point Summary'!M$9),--(POINTCLASS='Judo Activity Log'!$I$14),POINTSEARNED)&gt;0),(M$9&lt;&gt;"")),SUMPRODUCT(--(POINTYEARS='Point Summary'!M$9),--(POINTCLASS='Judo Activity Log'!$I$14),POINTSEARNED),"")</f>
        <v/>
      </c>
      <c r="N19" s="83" t="str">
        <f>IF(AND((SUMPRODUCT(--(POINTYEARS='Point Summary'!N$9),--(POINTCLASS='Judo Activity Log'!$I$14),POINTSEARNED)&gt;0),(N$9&lt;&gt;"")),SUMPRODUCT(--(POINTYEARS='Point Summary'!N$9),--(POINTCLASS='Judo Activity Log'!$I$14),POINTSEARNED),"")</f>
        <v/>
      </c>
      <c r="O19" s="84" t="str">
        <f>IF(AND((SUMPRODUCT(--(POINTYEARS='Point Summary'!O$9),--(POINTCLASS='Judo Activity Log'!$I$14),POINTSEARNED)&gt;0),(O$9&lt;&gt;"")),SUMPRODUCT(--(POINTYEARS='Point Summary'!O$9),--(POINTCLASS='Judo Activity Log'!$I$14),POINTSEARNED),"")</f>
        <v/>
      </c>
      <c r="P19" s="83" t="str">
        <f>IF(AND((SUMPRODUCT(--(POINTYEARS='Point Summary'!P$9),--(POINTCLASS='Judo Activity Log'!$I$14),POINTSEARNED)&gt;0),(P$9&lt;&gt;"")),SUMPRODUCT(--(POINTYEARS='Point Summary'!P$9),--(POINTCLASS='Judo Activity Log'!$I$14),POINTSEARNED),"")</f>
        <v/>
      </c>
      <c r="Q19" s="84" t="str">
        <f>IF(AND((SUMPRODUCT(--(POINTYEARS='Point Summary'!Q$9),--(POINTCLASS='Judo Activity Log'!$I$14),POINTSEARNED)&gt;0),(Q$9&lt;&gt;"")),SUMPRODUCT(--(POINTYEARS='Point Summary'!Q$9),--(POINTCLASS='Judo Activity Log'!$I$14),POINTSEARNED),"")</f>
        <v/>
      </c>
      <c r="R19" s="83" t="str">
        <f>IF(AND((SUMPRODUCT(--(POINTYEARS='Point Summary'!R$9),--(POINTCLASS='Judo Activity Log'!$I$14),POINTSEARNED)&gt;0),(R$9&lt;&gt;"")),SUMPRODUCT(--(POINTYEARS='Point Summary'!R$9),--(POINTCLASS='Judo Activity Log'!$I$14),POINTSEARNED),"")</f>
        <v/>
      </c>
      <c r="S19" s="84" t="str">
        <f>IF(AND((SUMPRODUCT(--(POINTYEARS='Point Summary'!S$9),--(POINTCLASS='Judo Activity Log'!$I$14),POINTSEARNED)&gt;0),(S$9&lt;&gt;"")),SUMPRODUCT(--(POINTYEARS='Point Summary'!S$9),--(POINTCLASS='Judo Activity Log'!$I$14),POINTSEARNED),"")</f>
        <v/>
      </c>
      <c r="T19" s="83" t="str">
        <f>IF(AND((SUMPRODUCT(--(POINTYEARS='Point Summary'!T$9),--(POINTCLASS='Judo Activity Log'!$I$14),POINTSEARNED)&gt;0),(T$9&lt;&gt;"")),SUMPRODUCT(--(POINTYEARS='Point Summary'!T$9),--(POINTCLASS='Judo Activity Log'!$I$14),POINTSEARNED),"")</f>
        <v/>
      </c>
      <c r="U19" s="84" t="str">
        <f>IF(AND((SUMPRODUCT(--(POINTYEARS='Point Summary'!U$9),--(POINTCLASS='Judo Activity Log'!$I$14),POINTSEARNED)&gt;0),(U$9&lt;&gt;"")),SUMPRODUCT(--(POINTYEARS='Point Summary'!U$9),--(POINTCLASS='Judo Activity Log'!$I$14),POINTSEARNED),"")</f>
        <v/>
      </c>
      <c r="V19" s="83" t="str">
        <f>IF(AND((SUMPRODUCT(--(POINTYEARS='Point Summary'!V$9),--(POINTCLASS='Judo Activity Log'!$I$14),POINTSEARNED)&gt;0),(V$9&lt;&gt;"")),SUMPRODUCT(--(POINTYEARS='Point Summary'!V$9),--(POINTCLASS='Judo Activity Log'!$I$14),POINTSEARNED),"")</f>
        <v/>
      </c>
      <c r="W19" s="85">
        <f ca="1">IF(OR(O5=0,O5=""),SUM(B19:V19),IF(ISERROR(IF(SUM(B19:V19)&gt;(0.35*O5),(0.35*O5),SUM(B19:V19))),0,IF(SUM(B19:V19)&gt;(0.35*O5),(0.35*O5),SUM(B19:V19))))</f>
        <v>0</v>
      </c>
      <c r="Y19" t="str">
        <f ca="1">IF(OR(O5=0,O6="Kudan",O6="Judan"),"All Class Points are accounted for: Class 'D' Shodan-Sandan and Kudan-Judan.",IF(ISERROR(SUM(B19:V19)&gt;(0.35*O5)),"",IF(SUM(B19:V19)&gt;(0.35*O5),"Only 35% of the required promotion points can be from Class Attendance.","")))</f>
        <v/>
      </c>
    </row>
    <row r="20" spans="1:25" x14ac:dyDescent="0.25">
      <c r="A20" s="79" t="s">
        <v>188</v>
      </c>
      <c r="B20" s="83" t="str">
        <f>IF(AND((SUMPRODUCT(--(POINTYEARS='Point Summary'!B$9),--(POINTCLASS='Judo Activity Log'!$I$15),POINTSEARNED)&gt;0),(B$9&lt;&gt;"")),SUMPRODUCT(--(POINTYEARS='Point Summary'!B$9),--(POINTCLASS='Judo Activity Log'!$I$15),POINTSEARNED),"")</f>
        <v/>
      </c>
      <c r="C20" s="84" t="str">
        <f>IF(AND((SUMPRODUCT(--(POINTYEARS='Point Summary'!C$9),--(POINTCLASS='Judo Activity Log'!$I$15),POINTSEARNED)&gt;0),(C$9&lt;&gt;"")),SUMPRODUCT(--(POINTYEARS='Point Summary'!C$9),--(POINTCLASS='Judo Activity Log'!$I$15),POINTSEARNED),"")</f>
        <v/>
      </c>
      <c r="D20" s="83" t="str">
        <f>IF(AND((SUMPRODUCT(--(POINTYEARS='Point Summary'!D$9),--(POINTCLASS='Judo Activity Log'!$I$15),POINTSEARNED)&gt;0),(D$9&lt;&gt;"")),SUMPRODUCT(--(POINTYEARS='Point Summary'!D$9),--(POINTCLASS='Judo Activity Log'!$I$15),POINTSEARNED),"")</f>
        <v/>
      </c>
      <c r="E20" s="84" t="str">
        <f>IF(AND((SUMPRODUCT(--(POINTYEARS='Point Summary'!E$9),--(POINTCLASS='Judo Activity Log'!$I$15),POINTSEARNED)&gt;0),(E$9&lt;&gt;"")),SUMPRODUCT(--(POINTYEARS='Point Summary'!E$9),--(POINTCLASS='Judo Activity Log'!$I$15),POINTSEARNED),"")</f>
        <v/>
      </c>
      <c r="F20" s="83" t="str">
        <f>IF(AND((SUMPRODUCT(--(POINTYEARS='Point Summary'!F$9),--(POINTCLASS='Judo Activity Log'!$I$15),POINTSEARNED)&gt;0),(F$9&lt;&gt;"")),SUMPRODUCT(--(POINTYEARS='Point Summary'!F$9),--(POINTCLASS='Judo Activity Log'!$I$15),POINTSEARNED),"")</f>
        <v/>
      </c>
      <c r="G20" s="84" t="str">
        <f>IF(AND((SUMPRODUCT(--(POINTYEARS='Point Summary'!G$9),--(POINTCLASS='Judo Activity Log'!$I$15),POINTSEARNED)&gt;0),(G$9&lt;&gt;"")),SUMPRODUCT(--(POINTYEARS='Point Summary'!G$9),--(POINTCLASS='Judo Activity Log'!$I$15),POINTSEARNED),"")</f>
        <v/>
      </c>
      <c r="H20" s="83" t="str">
        <f>IF(AND((SUMPRODUCT(--(POINTYEARS='Point Summary'!H$9),--(POINTCLASS='Judo Activity Log'!$I$15),POINTSEARNED)&gt;0),(H$9&lt;&gt;"")),SUMPRODUCT(--(POINTYEARS='Point Summary'!H$9),--(POINTCLASS='Judo Activity Log'!$I$15),POINTSEARNED),"")</f>
        <v/>
      </c>
      <c r="I20" s="84" t="str">
        <f>IF(AND((SUMPRODUCT(--(POINTYEARS='Point Summary'!I$9),--(POINTCLASS='Judo Activity Log'!$I$15),POINTSEARNED)&gt;0),(I$9&lt;&gt;"")),SUMPRODUCT(--(POINTYEARS='Point Summary'!I$9),--(POINTCLASS='Judo Activity Log'!$I$15),POINTSEARNED),"")</f>
        <v/>
      </c>
      <c r="J20" s="83" t="str">
        <f>IF(AND((SUMPRODUCT(--(POINTYEARS='Point Summary'!J$9),--(POINTCLASS='Judo Activity Log'!$I$15),POINTSEARNED)&gt;0),(J$9&lt;&gt;"")),SUMPRODUCT(--(POINTYEARS='Point Summary'!J$9),--(POINTCLASS='Judo Activity Log'!$I$15),POINTSEARNED),"")</f>
        <v/>
      </c>
      <c r="K20" s="84" t="str">
        <f>IF(AND((SUMPRODUCT(--(POINTYEARS='Point Summary'!K$9),--(POINTCLASS='Judo Activity Log'!$I$15),POINTSEARNED)&gt;0),(K$9&lt;&gt;"")),SUMPRODUCT(--(POINTYEARS='Point Summary'!K$9),--(POINTCLASS='Judo Activity Log'!$I$15),POINTSEARNED),"")</f>
        <v/>
      </c>
      <c r="L20" s="83" t="str">
        <f>IF(AND((SUMPRODUCT(--(POINTYEARS='Point Summary'!L$9),--(POINTCLASS='Judo Activity Log'!$I$15),POINTSEARNED)&gt;0),(L$9&lt;&gt;"")),SUMPRODUCT(--(POINTYEARS='Point Summary'!L$9),--(POINTCLASS='Judo Activity Log'!$I$15),POINTSEARNED),"")</f>
        <v/>
      </c>
      <c r="M20" s="84" t="str">
        <f>IF(AND((SUMPRODUCT(--(POINTYEARS='Point Summary'!M$9),--(POINTCLASS='Judo Activity Log'!$I$15),POINTSEARNED)&gt;0),(M$9&lt;&gt;"")),SUMPRODUCT(--(POINTYEARS='Point Summary'!M$9),--(POINTCLASS='Judo Activity Log'!$I$15),POINTSEARNED),"")</f>
        <v/>
      </c>
      <c r="N20" s="83" t="str">
        <f>IF(AND((SUMPRODUCT(--(POINTYEARS='Point Summary'!N$9),--(POINTCLASS='Judo Activity Log'!$I$15),POINTSEARNED)&gt;0),(N$9&lt;&gt;"")),SUMPRODUCT(--(POINTYEARS='Point Summary'!N$9),--(POINTCLASS='Judo Activity Log'!$I$15),POINTSEARNED),"")</f>
        <v/>
      </c>
      <c r="O20" s="84" t="str">
        <f>IF(AND((SUMPRODUCT(--(POINTYEARS='Point Summary'!O$9),--(POINTCLASS='Judo Activity Log'!$I$15),POINTSEARNED)&gt;0),(O$9&lt;&gt;"")),SUMPRODUCT(--(POINTYEARS='Point Summary'!O$9),--(POINTCLASS='Judo Activity Log'!$I$15),POINTSEARNED),"")</f>
        <v/>
      </c>
      <c r="P20" s="83" t="str">
        <f>IF(AND((SUMPRODUCT(--(POINTYEARS='Point Summary'!P$9),--(POINTCLASS='Judo Activity Log'!$I$15),POINTSEARNED)&gt;0),(P$9&lt;&gt;"")),SUMPRODUCT(--(POINTYEARS='Point Summary'!P$9),--(POINTCLASS='Judo Activity Log'!$I$15),POINTSEARNED),"")</f>
        <v/>
      </c>
      <c r="Q20" s="84" t="str">
        <f>IF(AND((SUMPRODUCT(--(POINTYEARS='Point Summary'!Q$9),--(POINTCLASS='Judo Activity Log'!$I$15),POINTSEARNED)&gt;0),(Q$9&lt;&gt;"")),SUMPRODUCT(--(POINTYEARS='Point Summary'!Q$9),--(POINTCLASS='Judo Activity Log'!$I$15),POINTSEARNED),"")</f>
        <v/>
      </c>
      <c r="R20" s="83" t="str">
        <f>IF(AND((SUMPRODUCT(--(POINTYEARS='Point Summary'!R$9),--(POINTCLASS='Judo Activity Log'!$I$15),POINTSEARNED)&gt;0),(R$9&lt;&gt;"")),SUMPRODUCT(--(POINTYEARS='Point Summary'!R$9),--(POINTCLASS='Judo Activity Log'!$I$15),POINTSEARNED),"")</f>
        <v/>
      </c>
      <c r="S20" s="84" t="str">
        <f>IF(AND((SUMPRODUCT(--(POINTYEARS='Point Summary'!S$9),--(POINTCLASS='Judo Activity Log'!$I$15),POINTSEARNED)&gt;0),(S$9&lt;&gt;"")),SUMPRODUCT(--(POINTYEARS='Point Summary'!S$9),--(POINTCLASS='Judo Activity Log'!$I$15),POINTSEARNED),"")</f>
        <v/>
      </c>
      <c r="T20" s="83" t="str">
        <f>IF(AND((SUMPRODUCT(--(POINTYEARS='Point Summary'!T$9),--(POINTCLASS='Judo Activity Log'!$I$15),POINTSEARNED)&gt;0),(T$9&lt;&gt;"")),SUMPRODUCT(--(POINTYEARS='Point Summary'!T$9),--(POINTCLASS='Judo Activity Log'!$I$15),POINTSEARNED),"")</f>
        <v/>
      </c>
      <c r="U20" s="84" t="str">
        <f>IF(AND((SUMPRODUCT(--(POINTYEARS='Point Summary'!U$9),--(POINTCLASS='Judo Activity Log'!$I$15),POINTSEARNED)&gt;0),(U$9&lt;&gt;"")),SUMPRODUCT(--(POINTYEARS='Point Summary'!U$9),--(POINTCLASS='Judo Activity Log'!$I$15),POINTSEARNED),"")</f>
        <v/>
      </c>
      <c r="V20" s="83" t="str">
        <f>IF(AND((SUMPRODUCT(--(POINTYEARS='Point Summary'!V$9),--(POINTCLASS='Judo Activity Log'!$I$15),POINTSEARNED)&gt;0),(V$9&lt;&gt;"")),SUMPRODUCT(--(POINTYEARS='Point Summary'!V$9),--(POINTCLASS='Judo Activity Log'!$I$15),POINTSEARNED),"")</f>
        <v/>
      </c>
      <c r="W20" s="96">
        <f ca="1">IF(OR(O5=0,O5=""),SUM(B20:V20),IF(ISERROR(IF(SUM(B20:V20)&gt;(0.35*O5),(0.35*O5),SUM(B20:V20))),0,IF(SUM(B20:V20)&gt;(0.35*O5),(0.35*O5),SUM(B20:V20))))</f>
        <v>0</v>
      </c>
      <c r="Y20" t="str">
        <f ca="1">IF(ISERROR(SUM(B20:V20)&gt;(0.35*O5)),"",IF(SUM(B20:V20)&gt;(0.35*O5),"Only 35% of the required promotion points can be from Classes you Teach (thru 5D).",""))</f>
        <v/>
      </c>
    </row>
    <row r="21" spans="1:25" x14ac:dyDescent="0.25">
      <c r="A21" s="79" t="s">
        <v>189</v>
      </c>
      <c r="B21" s="83" t="str">
        <f>IF(AND((SUMPRODUCT(--(POINTYEARS='Point Summary'!B$9),--(POINTCLASS='Judo Activity Log'!$I$16),POINTSEARNED)&gt;0),(B$9&lt;&gt;"")),SUMPRODUCT(--(POINTYEARS='Point Summary'!B$9),--(POINTCLASS='Judo Activity Log'!$I$16),POINTSEARNED),"")</f>
        <v/>
      </c>
      <c r="C21" s="84" t="str">
        <f>IF(AND((SUMPRODUCT(--(POINTYEARS='Point Summary'!C$9),--(POINTCLASS='Judo Activity Log'!$I$16),POINTSEARNED)&gt;0),(C$9&lt;&gt;"")),SUMPRODUCT(--(POINTYEARS='Point Summary'!C$9),--(POINTCLASS='Judo Activity Log'!$I$16),POINTSEARNED),"")</f>
        <v/>
      </c>
      <c r="D21" s="83" t="str">
        <f>IF(AND((SUMPRODUCT(--(POINTYEARS='Point Summary'!D$9),--(POINTCLASS='Judo Activity Log'!$I$16),POINTSEARNED)&gt;0),(D$9&lt;&gt;"")),SUMPRODUCT(--(POINTYEARS='Point Summary'!D$9),--(POINTCLASS='Judo Activity Log'!$I$16),POINTSEARNED),"")</f>
        <v/>
      </c>
      <c r="E21" s="84" t="str">
        <f>IF(AND((SUMPRODUCT(--(POINTYEARS='Point Summary'!E$9),--(POINTCLASS='Judo Activity Log'!$I$16),POINTSEARNED)&gt;0),(E$9&lt;&gt;"")),SUMPRODUCT(--(POINTYEARS='Point Summary'!E$9),--(POINTCLASS='Judo Activity Log'!$I$16),POINTSEARNED),"")</f>
        <v/>
      </c>
      <c r="F21" s="83" t="str">
        <f>IF(AND((SUMPRODUCT(--(POINTYEARS='Point Summary'!F$9),--(POINTCLASS='Judo Activity Log'!$I$16),POINTSEARNED)&gt;0),(F$9&lt;&gt;"")),SUMPRODUCT(--(POINTYEARS='Point Summary'!F$9),--(POINTCLASS='Judo Activity Log'!$I$16),POINTSEARNED),"")</f>
        <v/>
      </c>
      <c r="G21" s="84" t="str">
        <f>IF(AND((SUMPRODUCT(--(POINTYEARS='Point Summary'!G$9),--(POINTCLASS='Judo Activity Log'!$I$16),POINTSEARNED)&gt;0),(G$9&lt;&gt;"")),SUMPRODUCT(--(POINTYEARS='Point Summary'!G$9),--(POINTCLASS='Judo Activity Log'!$I$16),POINTSEARNED),"")</f>
        <v/>
      </c>
      <c r="H21" s="83" t="str">
        <f>IF(AND((SUMPRODUCT(--(POINTYEARS='Point Summary'!H$9),--(POINTCLASS='Judo Activity Log'!$I$16),POINTSEARNED)&gt;0),(H$9&lt;&gt;"")),SUMPRODUCT(--(POINTYEARS='Point Summary'!H$9),--(POINTCLASS='Judo Activity Log'!$I$16),POINTSEARNED),"")</f>
        <v/>
      </c>
      <c r="I21" s="84" t="str">
        <f>IF(AND((SUMPRODUCT(--(POINTYEARS='Point Summary'!I$9),--(POINTCLASS='Judo Activity Log'!$I$16),POINTSEARNED)&gt;0),(I$9&lt;&gt;"")),SUMPRODUCT(--(POINTYEARS='Point Summary'!I$9),--(POINTCLASS='Judo Activity Log'!$I$16),POINTSEARNED),"")</f>
        <v/>
      </c>
      <c r="J21" s="83" t="str">
        <f>IF(AND((SUMPRODUCT(--(POINTYEARS='Point Summary'!J$9),--(POINTCLASS='Judo Activity Log'!$I$16),POINTSEARNED)&gt;0),(J$9&lt;&gt;"")),SUMPRODUCT(--(POINTYEARS='Point Summary'!J$9),--(POINTCLASS='Judo Activity Log'!$I$16),POINTSEARNED),"")</f>
        <v/>
      </c>
      <c r="K21" s="84" t="str">
        <f>IF(AND((SUMPRODUCT(--(POINTYEARS='Point Summary'!K$9),--(POINTCLASS='Judo Activity Log'!$I$16),POINTSEARNED)&gt;0),(K$9&lt;&gt;"")),SUMPRODUCT(--(POINTYEARS='Point Summary'!K$9),--(POINTCLASS='Judo Activity Log'!$I$16),POINTSEARNED),"")</f>
        <v/>
      </c>
      <c r="L21" s="83" t="str">
        <f>IF(AND((SUMPRODUCT(--(POINTYEARS='Point Summary'!L$9),--(POINTCLASS='Judo Activity Log'!$I$16),POINTSEARNED)&gt;0),(L$9&lt;&gt;"")),SUMPRODUCT(--(POINTYEARS='Point Summary'!L$9),--(POINTCLASS='Judo Activity Log'!$I$16),POINTSEARNED),"")</f>
        <v/>
      </c>
      <c r="M21" s="84" t="str">
        <f>IF(AND((SUMPRODUCT(--(POINTYEARS='Point Summary'!M$9),--(POINTCLASS='Judo Activity Log'!$I$16),POINTSEARNED)&gt;0),(M$9&lt;&gt;"")),SUMPRODUCT(--(POINTYEARS='Point Summary'!M$9),--(POINTCLASS='Judo Activity Log'!$I$16),POINTSEARNED),"")</f>
        <v/>
      </c>
      <c r="N21" s="83" t="str">
        <f>IF(AND((SUMPRODUCT(--(POINTYEARS='Point Summary'!N$9),--(POINTCLASS='Judo Activity Log'!$I$16),POINTSEARNED)&gt;0),(N$9&lt;&gt;"")),SUMPRODUCT(--(POINTYEARS='Point Summary'!N$9),--(POINTCLASS='Judo Activity Log'!$I$16),POINTSEARNED),"")</f>
        <v/>
      </c>
      <c r="O21" s="84" t="str">
        <f>IF(AND((SUMPRODUCT(--(POINTYEARS='Point Summary'!O$9),--(POINTCLASS='Judo Activity Log'!$I$16),POINTSEARNED)&gt;0),(O$9&lt;&gt;"")),SUMPRODUCT(--(POINTYEARS='Point Summary'!O$9),--(POINTCLASS='Judo Activity Log'!$I$16),POINTSEARNED),"")</f>
        <v/>
      </c>
      <c r="P21" s="83" t="str">
        <f>IF(AND((SUMPRODUCT(--(POINTYEARS='Point Summary'!P$9),--(POINTCLASS='Judo Activity Log'!$I$16),POINTSEARNED)&gt;0),(P$9&lt;&gt;"")),SUMPRODUCT(--(POINTYEARS='Point Summary'!P$9),--(POINTCLASS='Judo Activity Log'!$I$16),POINTSEARNED),"")</f>
        <v/>
      </c>
      <c r="Q21" s="84" t="str">
        <f>IF(AND((SUMPRODUCT(--(POINTYEARS='Point Summary'!Q$9),--(POINTCLASS='Judo Activity Log'!$I$16),POINTSEARNED)&gt;0),(Q$9&lt;&gt;"")),SUMPRODUCT(--(POINTYEARS='Point Summary'!Q$9),--(POINTCLASS='Judo Activity Log'!$I$16),POINTSEARNED),"")</f>
        <v/>
      </c>
      <c r="R21" s="83" t="str">
        <f>IF(AND((SUMPRODUCT(--(POINTYEARS='Point Summary'!R$9),--(POINTCLASS='Judo Activity Log'!$I$16),POINTSEARNED)&gt;0),(R$9&lt;&gt;"")),SUMPRODUCT(--(POINTYEARS='Point Summary'!R$9),--(POINTCLASS='Judo Activity Log'!$I$16),POINTSEARNED),"")</f>
        <v/>
      </c>
      <c r="S21" s="84" t="str">
        <f>IF(AND((SUMPRODUCT(--(POINTYEARS='Point Summary'!S$9),--(POINTCLASS='Judo Activity Log'!$I$16),POINTSEARNED)&gt;0),(S$9&lt;&gt;"")),SUMPRODUCT(--(POINTYEARS='Point Summary'!S$9),--(POINTCLASS='Judo Activity Log'!$I$16),POINTSEARNED),"")</f>
        <v/>
      </c>
      <c r="T21" s="83" t="str">
        <f>IF(AND((SUMPRODUCT(--(POINTYEARS='Point Summary'!T$9),--(POINTCLASS='Judo Activity Log'!$I$16),POINTSEARNED)&gt;0),(T$9&lt;&gt;"")),SUMPRODUCT(--(POINTYEARS='Point Summary'!T$9),--(POINTCLASS='Judo Activity Log'!$I$16),POINTSEARNED),"")</f>
        <v/>
      </c>
      <c r="U21" s="84" t="str">
        <f>IF(AND((SUMPRODUCT(--(POINTYEARS='Point Summary'!U$9),--(POINTCLASS='Judo Activity Log'!$I$16),POINTSEARNED)&gt;0),(U$9&lt;&gt;"")),SUMPRODUCT(--(POINTYEARS='Point Summary'!U$9),--(POINTCLASS='Judo Activity Log'!$I$16),POINTSEARNED),"")</f>
        <v/>
      </c>
      <c r="V21" s="83" t="str">
        <f>IF(AND((SUMPRODUCT(--(POINTYEARS='Point Summary'!V$9),--(POINTCLASS='Judo Activity Log'!$I$16),POINTSEARNED)&gt;0),(V$9&lt;&gt;"")),SUMPRODUCT(--(POINTYEARS='Point Summary'!V$9),--(POINTCLASS='Judo Activity Log'!$I$16),POINTSEARNED),"")</f>
        <v/>
      </c>
      <c r="W21" s="85">
        <f ca="1">IF(OR(O5=0,O5=""),SUM(B21:V21),IF(ISERROR(IF(SUM(B21:V21)&gt;(0.5*O5),(0.5*O5),SUM(B21:V21))),0,IF(SUM(B21:V21)&gt;(0.5*O5),(0.5*O5),SUM(B21:V21))))</f>
        <v>0</v>
      </c>
      <c r="Y21" t="str">
        <f ca="1">IF(ISERROR(SUM(B21:V21)&gt;(0.5*O5)),"",IF(SUM(B21:V21)&gt;(0.5*O5),"Only 50% of the required promotion points can be from Classes You Teach (6D - above).",""))</f>
        <v/>
      </c>
    </row>
    <row r="22" spans="1:25" ht="22.5" x14ac:dyDescent="0.25">
      <c r="A22" s="90" t="s">
        <v>77</v>
      </c>
      <c r="B22" s="83" t="str">
        <f>IF(AND((SUMPRODUCT(--(POINTYEARS='Point Summary'!B$9),--(POINTCLASS='Judo Activity Log'!$I$17)+(POINTCLASS='Judo Activity Log'!$I$36),POINTSEARNED)&gt;0),(B$9&lt;&gt;"")),SUMPRODUCT(--(POINTYEARS='Point Summary'!B$9),--(POINTCLASS='Judo Activity Log'!$I$17)+(POINTCLASS='Judo Activity Log'!$I$36),POINTSEARNED),"")</f>
        <v/>
      </c>
      <c r="C22" s="86" t="str">
        <f>IF(AND((SUMPRODUCT(--(POINTYEARS='Point Summary'!C$9),--(POINTCLASS='Judo Activity Log'!$I$17)+(POINTCLASS='Judo Activity Log'!$I$36),POINTSEARNED)&gt;0),(C$9&lt;&gt;"")),SUMPRODUCT(--(POINTYEARS='Point Summary'!C$9),--(POINTCLASS='Judo Activity Log'!$I$17)+(POINTCLASS='Judo Activity Log'!$I$36),POINTSEARNED),"")</f>
        <v/>
      </c>
      <c r="D22" s="83" t="str">
        <f>IF(AND((SUMPRODUCT(--(POINTYEARS='Point Summary'!D$9),--(POINTCLASS='Judo Activity Log'!$I$17)+(POINTCLASS='Judo Activity Log'!$I$36),POINTSEARNED)&gt;0),(D$9&lt;&gt;"")),SUMPRODUCT(--(POINTYEARS='Point Summary'!D$9),--(POINTCLASS='Judo Activity Log'!$I$17)+(POINTCLASS='Judo Activity Log'!$I$36),POINTSEARNED),"")</f>
        <v/>
      </c>
      <c r="E22" s="87" t="str">
        <f>IF(AND((SUMPRODUCT(--(POINTYEARS='Point Summary'!E$9),--(POINTCLASS='Judo Activity Log'!$I$17)+(POINTCLASS='Judo Activity Log'!$I$36),POINTSEARNED)&gt;0),(E$9&lt;&gt;"")),SUMPRODUCT(--(POINTYEARS='Point Summary'!E$9),--(POINTCLASS='Judo Activity Log'!$I$17)+(POINTCLASS='Judo Activity Log'!$I$36),POINTSEARNED),"")</f>
        <v/>
      </c>
      <c r="F22" s="83" t="str">
        <f>IF(AND((SUMPRODUCT(--(POINTYEARS='Point Summary'!F$9),--(POINTCLASS='Judo Activity Log'!$I$17)+(POINTCLASS='Judo Activity Log'!$I$36),POINTSEARNED)&gt;0),(F$9&lt;&gt;"")),SUMPRODUCT(--(POINTYEARS='Point Summary'!F$9),--(POINTCLASS='Judo Activity Log'!$I$17)+(POINTCLASS='Judo Activity Log'!$I$36),POINTSEARNED),"")</f>
        <v/>
      </c>
      <c r="G22" s="87" t="str">
        <f>IF(AND((SUMPRODUCT(--(POINTYEARS='Point Summary'!G$9),--(POINTCLASS='Judo Activity Log'!$I$17)+(POINTCLASS='Judo Activity Log'!$I$36),POINTSEARNED)&gt;0),(G$9&lt;&gt;"")),SUMPRODUCT(--(POINTYEARS='Point Summary'!G$9),--(POINTCLASS='Judo Activity Log'!$I$17)+(POINTCLASS='Judo Activity Log'!$I$36),POINTSEARNED),"")</f>
        <v/>
      </c>
      <c r="H22" s="83" t="str">
        <f>IF(AND((SUMPRODUCT(--(POINTYEARS='Point Summary'!H$9),--(POINTCLASS='Judo Activity Log'!$I$17)+(POINTCLASS='Judo Activity Log'!$I$36),POINTSEARNED)&gt;0),(H$9&lt;&gt;"")),SUMPRODUCT(--(POINTYEARS='Point Summary'!H$9),--(POINTCLASS='Judo Activity Log'!$I$17)+(POINTCLASS='Judo Activity Log'!$I$36),POINTSEARNED),"")</f>
        <v/>
      </c>
      <c r="I22" s="87" t="str">
        <f>IF(AND((SUMPRODUCT(--(POINTYEARS='Point Summary'!I$9),--(POINTCLASS='Judo Activity Log'!$I$17)+(POINTCLASS='Judo Activity Log'!$I$36),POINTSEARNED)&gt;0),(I$9&lt;&gt;"")),SUMPRODUCT(--(POINTYEARS='Point Summary'!I$9),--(POINTCLASS='Judo Activity Log'!$I$17)+(POINTCLASS='Judo Activity Log'!$I$36),POINTSEARNED),"")</f>
        <v/>
      </c>
      <c r="J22" s="83" t="str">
        <f>IF(AND((SUMPRODUCT(--(POINTYEARS='Point Summary'!J$9),--(POINTCLASS='Judo Activity Log'!$I$17)+(POINTCLASS='Judo Activity Log'!$I$36),POINTSEARNED)&gt;0),(J$9&lt;&gt;"")),SUMPRODUCT(--(POINTYEARS='Point Summary'!J$9),--(POINTCLASS='Judo Activity Log'!$I$17)+(POINTCLASS='Judo Activity Log'!$I$36),POINTSEARNED),"")</f>
        <v/>
      </c>
      <c r="K22" s="87" t="str">
        <f>IF(AND((SUMPRODUCT(--(POINTYEARS='Point Summary'!K$9),--(POINTCLASS='Judo Activity Log'!$I$17)+(POINTCLASS='Judo Activity Log'!$I$36),POINTSEARNED)&gt;0),(K$9&lt;&gt;"")),SUMPRODUCT(--(POINTYEARS='Point Summary'!K$9),--(POINTCLASS='Judo Activity Log'!$I$17)+(POINTCLASS='Judo Activity Log'!$I$36),POINTSEARNED),"")</f>
        <v/>
      </c>
      <c r="L22" s="83" t="str">
        <f>IF(AND((SUMPRODUCT(--(POINTYEARS='Point Summary'!L$9),--(POINTCLASS='Judo Activity Log'!$I$17)+(POINTCLASS='Judo Activity Log'!$I$36),POINTSEARNED)&gt;0),(L$9&lt;&gt;"")),SUMPRODUCT(--(POINTYEARS='Point Summary'!L$9),--(POINTCLASS='Judo Activity Log'!$I$17)+(POINTCLASS='Judo Activity Log'!$I$36),POINTSEARNED),"")</f>
        <v/>
      </c>
      <c r="M22" s="87" t="str">
        <f>IF(AND((SUMPRODUCT(--(POINTYEARS='Point Summary'!M$9),--(POINTCLASS='Judo Activity Log'!$I$17)+(POINTCLASS='Judo Activity Log'!$I$36),POINTSEARNED)&gt;0),(M$9&lt;&gt;"")),SUMPRODUCT(--(POINTYEARS='Point Summary'!M$9),--(POINTCLASS='Judo Activity Log'!$I$17)+(POINTCLASS='Judo Activity Log'!$I$36),POINTSEARNED),"")</f>
        <v/>
      </c>
      <c r="N22" s="83" t="str">
        <f>IF(AND((SUMPRODUCT(--(POINTYEARS='Point Summary'!N$9),--(POINTCLASS='Judo Activity Log'!$I$17)+(POINTCLASS='Judo Activity Log'!$I$36),POINTSEARNED)&gt;0),(N$9&lt;&gt;"")),SUMPRODUCT(--(POINTYEARS='Point Summary'!N$9),--(POINTCLASS='Judo Activity Log'!$I$17)+(POINTCLASS='Judo Activity Log'!$I$36),POINTSEARNED),"")</f>
        <v/>
      </c>
      <c r="O22" s="87" t="str">
        <f>IF(AND((SUMPRODUCT(--(POINTYEARS='Point Summary'!O$9),--(POINTCLASS='Judo Activity Log'!$I$17)+(POINTCLASS='Judo Activity Log'!$I$36),POINTSEARNED)&gt;0),(O$9&lt;&gt;"")),SUMPRODUCT(--(POINTYEARS='Point Summary'!O$9),--(POINTCLASS='Judo Activity Log'!$I$17)+(POINTCLASS='Judo Activity Log'!$I$36),POINTSEARNED),"")</f>
        <v/>
      </c>
      <c r="P22" s="83" t="str">
        <f>IF(AND((SUMPRODUCT(--(POINTYEARS='Point Summary'!P$9),--(POINTCLASS='Judo Activity Log'!$I$17)+(POINTCLASS='Judo Activity Log'!$I$36),POINTSEARNED)&gt;0),(P$9&lt;&gt;"")),SUMPRODUCT(--(POINTYEARS='Point Summary'!P$9),--(POINTCLASS='Judo Activity Log'!$I$17)+(POINTCLASS='Judo Activity Log'!$I$36),POINTSEARNED),"")</f>
        <v/>
      </c>
      <c r="Q22" s="87" t="str">
        <f>IF(AND((SUMPRODUCT(--(POINTYEARS='Point Summary'!Q$9),--(POINTCLASS='Judo Activity Log'!$I$17)+(POINTCLASS='Judo Activity Log'!$I$36),POINTSEARNED)&gt;0),(Q$9&lt;&gt;"")),SUMPRODUCT(--(POINTYEARS='Point Summary'!Q$9),--(POINTCLASS='Judo Activity Log'!$I$17)+(POINTCLASS='Judo Activity Log'!$I$36),POINTSEARNED),"")</f>
        <v/>
      </c>
      <c r="R22" s="83" t="str">
        <f>IF(AND((SUMPRODUCT(--(POINTYEARS='Point Summary'!R$9),--(POINTCLASS='Judo Activity Log'!$I$17)+(POINTCLASS='Judo Activity Log'!$I$36),POINTSEARNED)&gt;0),(R$9&lt;&gt;"")),SUMPRODUCT(--(POINTYEARS='Point Summary'!R$9),--(POINTCLASS='Judo Activity Log'!$I$17)+(POINTCLASS='Judo Activity Log'!$I$36),POINTSEARNED),"")</f>
        <v/>
      </c>
      <c r="S22" s="87" t="str">
        <f>IF(AND((SUMPRODUCT(--(POINTYEARS='Point Summary'!S$9),--(POINTCLASS='Judo Activity Log'!$I$17)+(POINTCLASS='Judo Activity Log'!$I$36),POINTSEARNED)&gt;0),(S$9&lt;&gt;"")),SUMPRODUCT(--(POINTYEARS='Point Summary'!S$9),--(POINTCLASS='Judo Activity Log'!$I$17)+(POINTCLASS='Judo Activity Log'!$I$36),POINTSEARNED),"")</f>
        <v/>
      </c>
      <c r="T22" s="83" t="str">
        <f>IF(AND((SUMPRODUCT(--(POINTYEARS='Point Summary'!T$9),--(POINTCLASS='Judo Activity Log'!$I$17)+(POINTCLASS='Judo Activity Log'!$I$36),POINTSEARNED)&gt;0),(T$9&lt;&gt;"")),SUMPRODUCT(--(POINTYEARS='Point Summary'!T$9),--(POINTCLASS='Judo Activity Log'!$I$17)+(POINTCLASS='Judo Activity Log'!$I$36),POINTSEARNED),"")</f>
        <v/>
      </c>
      <c r="U22" s="87" t="str">
        <f>IF(AND((SUMPRODUCT(--(POINTYEARS='Point Summary'!U$9),--(POINTCLASS='Judo Activity Log'!$I$17)+(POINTCLASS='Judo Activity Log'!$I$36),POINTSEARNED)&gt;0),(U$9&lt;&gt;"")),SUMPRODUCT(--(POINTYEARS='Point Summary'!U$9),--(POINTCLASS='Judo Activity Log'!$I$17)+(POINTCLASS='Judo Activity Log'!$I$36),POINTSEARNED),"")</f>
        <v/>
      </c>
      <c r="V22" s="83" t="str">
        <f>IF(AND((SUMPRODUCT(--(POINTYEARS='Point Summary'!V$9),--(POINTCLASS='Judo Activity Log'!$I$17)+(POINTCLASS='Judo Activity Log'!$I$36),POINTSEARNED)&gt;0),(V$9&lt;&gt;"")),SUMPRODUCT(--(POINTYEARS='Point Summary'!V$9),--(POINTCLASS='Judo Activity Log'!$I$17)+(POINTCLASS='Judo Activity Log'!$I$36),POINTSEARNED),"")</f>
        <v/>
      </c>
      <c r="W22" s="85">
        <f t="shared" ref="W22:W31" si="0">SUM(B22:V22)</f>
        <v>0</v>
      </c>
    </row>
    <row r="23" spans="1:25" x14ac:dyDescent="0.25">
      <c r="A23" s="90" t="s">
        <v>109</v>
      </c>
      <c r="B23" s="83" t="str">
        <f>IF(AND((SUMPRODUCT(--(POINTYEARS='Point Summary'!B$9),--(POINTCLASS='Judo Activity Log'!$I$18),POINTSEARNED)&gt;0),(B$9&lt;&gt;"")),SUMPRODUCT(--(POINTYEARS='Point Summary'!B$9),--(POINTCLASS='Judo Activity Log'!$I$18),POINTSEARNED),"")</f>
        <v/>
      </c>
      <c r="C23" s="84" t="str">
        <f>IF(AND((SUMPRODUCT(--(POINTYEARS='Point Summary'!C$9),--(POINTCLASS='Judo Activity Log'!$I$18),POINTSEARNED)&gt;0),(C$9&lt;&gt;"")),SUMPRODUCT(--(POINTYEARS='Point Summary'!C$9),--(POINTCLASS='Judo Activity Log'!$I$18),POINTSEARNED),"")</f>
        <v/>
      </c>
      <c r="D23" s="83" t="str">
        <f>IF(AND((SUMPRODUCT(--(POINTYEARS='Point Summary'!D$9),--(POINTCLASS='Judo Activity Log'!$I$18),POINTSEARNED)&gt;0),(D$9&lt;&gt;"")),SUMPRODUCT(--(POINTYEARS='Point Summary'!D$9),--(POINTCLASS='Judo Activity Log'!$I$18),POINTSEARNED),"")</f>
        <v/>
      </c>
      <c r="E23" s="84" t="str">
        <f>IF(AND((SUMPRODUCT(--(POINTYEARS='Point Summary'!E$9),--(POINTCLASS='Judo Activity Log'!$I$18),POINTSEARNED)&gt;0),(E$9&lt;&gt;"")),SUMPRODUCT(--(POINTYEARS='Point Summary'!E$9),--(POINTCLASS='Judo Activity Log'!$I$18),POINTSEARNED),"")</f>
        <v/>
      </c>
      <c r="F23" s="83" t="str">
        <f>IF(AND((SUMPRODUCT(--(POINTYEARS='Point Summary'!F$9),--(POINTCLASS='Judo Activity Log'!$I$18),POINTSEARNED)&gt;0),(F$9&lt;&gt;"")),SUMPRODUCT(--(POINTYEARS='Point Summary'!F$9),--(POINTCLASS='Judo Activity Log'!$I$18),POINTSEARNED),"")</f>
        <v/>
      </c>
      <c r="G23" s="84" t="str">
        <f>IF(AND((SUMPRODUCT(--(POINTYEARS='Point Summary'!G$9),--(POINTCLASS='Judo Activity Log'!$I$18),POINTSEARNED)&gt;0),(G$9&lt;&gt;"")),SUMPRODUCT(--(POINTYEARS='Point Summary'!G$9),--(POINTCLASS='Judo Activity Log'!$I$18),POINTSEARNED),"")</f>
        <v/>
      </c>
      <c r="H23" s="83" t="str">
        <f>IF(AND((SUMPRODUCT(--(POINTYEARS='Point Summary'!H$9),--(POINTCLASS='Judo Activity Log'!$I$18),POINTSEARNED)&gt;0),(H$9&lt;&gt;"")),SUMPRODUCT(--(POINTYEARS='Point Summary'!H$9),--(POINTCLASS='Judo Activity Log'!$I$18),POINTSEARNED),"")</f>
        <v/>
      </c>
      <c r="I23" s="84" t="str">
        <f>IF(AND((SUMPRODUCT(--(POINTYEARS='Point Summary'!I$9),--(POINTCLASS='Judo Activity Log'!$I$18),POINTSEARNED)&gt;0),(I$9&lt;&gt;"")),SUMPRODUCT(--(POINTYEARS='Point Summary'!I$9),--(POINTCLASS='Judo Activity Log'!$I$18),POINTSEARNED),"")</f>
        <v/>
      </c>
      <c r="J23" s="83" t="str">
        <f>IF(AND((SUMPRODUCT(--(POINTYEARS='Point Summary'!J$9),--(POINTCLASS='Judo Activity Log'!$I$18),POINTSEARNED)&gt;0),(J$9&lt;&gt;"")),SUMPRODUCT(--(POINTYEARS='Point Summary'!J$9),--(POINTCLASS='Judo Activity Log'!$I$18),POINTSEARNED),"")</f>
        <v/>
      </c>
      <c r="K23" s="84" t="str">
        <f>IF(AND((SUMPRODUCT(--(POINTYEARS='Point Summary'!K$9),--(POINTCLASS='Judo Activity Log'!$I$18),POINTSEARNED)&gt;0),(K$9&lt;&gt;"")),SUMPRODUCT(--(POINTYEARS='Point Summary'!K$9),--(POINTCLASS='Judo Activity Log'!$I$18),POINTSEARNED),"")</f>
        <v/>
      </c>
      <c r="L23" s="83" t="str">
        <f>IF(AND((SUMPRODUCT(--(POINTYEARS='Point Summary'!L$9),--(POINTCLASS='Judo Activity Log'!$I$18),POINTSEARNED)&gt;0),(L$9&lt;&gt;"")),SUMPRODUCT(--(POINTYEARS='Point Summary'!L$9),--(POINTCLASS='Judo Activity Log'!$I$18),POINTSEARNED),"")</f>
        <v/>
      </c>
      <c r="M23" s="84" t="str">
        <f>IF(AND((SUMPRODUCT(--(POINTYEARS='Point Summary'!M$9),--(POINTCLASS='Judo Activity Log'!$I$18),POINTSEARNED)&gt;0),(M$9&lt;&gt;"")),SUMPRODUCT(--(POINTYEARS='Point Summary'!M$9),--(POINTCLASS='Judo Activity Log'!$I$18),POINTSEARNED),"")</f>
        <v/>
      </c>
      <c r="N23" s="83" t="str">
        <f>IF(AND((SUMPRODUCT(--(POINTYEARS='Point Summary'!N$9),--(POINTCLASS='Judo Activity Log'!$I$18),POINTSEARNED)&gt;0),(N$9&lt;&gt;"")),SUMPRODUCT(--(POINTYEARS='Point Summary'!N$9),--(POINTCLASS='Judo Activity Log'!$I$18),POINTSEARNED),"")</f>
        <v/>
      </c>
      <c r="O23" s="84" t="str">
        <f>IF(AND((SUMPRODUCT(--(POINTYEARS='Point Summary'!O$9),--(POINTCLASS='Judo Activity Log'!$I$18),POINTSEARNED)&gt;0),(O$9&lt;&gt;"")),SUMPRODUCT(--(POINTYEARS='Point Summary'!O$9),--(POINTCLASS='Judo Activity Log'!$I$18),POINTSEARNED),"")</f>
        <v/>
      </c>
      <c r="P23" s="83" t="str">
        <f>IF(AND((SUMPRODUCT(--(POINTYEARS='Point Summary'!P$9),--(POINTCLASS='Judo Activity Log'!$I$18),POINTSEARNED)&gt;0),(P$9&lt;&gt;"")),SUMPRODUCT(--(POINTYEARS='Point Summary'!P$9),--(POINTCLASS='Judo Activity Log'!$I$18),POINTSEARNED),"")</f>
        <v/>
      </c>
      <c r="Q23" s="84" t="str">
        <f>IF(AND((SUMPRODUCT(--(POINTYEARS='Point Summary'!Q$9),--(POINTCLASS='Judo Activity Log'!$I$18),POINTSEARNED)&gt;0),(Q$9&lt;&gt;"")),SUMPRODUCT(--(POINTYEARS='Point Summary'!Q$9),--(POINTCLASS='Judo Activity Log'!$I$18),POINTSEARNED),"")</f>
        <v/>
      </c>
      <c r="R23" s="83" t="str">
        <f>IF(AND((SUMPRODUCT(--(POINTYEARS='Point Summary'!R$9),--(POINTCLASS='Judo Activity Log'!$I$18),POINTSEARNED)&gt;0),(R$9&lt;&gt;"")),SUMPRODUCT(--(POINTYEARS='Point Summary'!R$9),--(POINTCLASS='Judo Activity Log'!$I$18),POINTSEARNED),"")</f>
        <v/>
      </c>
      <c r="S23" s="84" t="str">
        <f>IF(AND((SUMPRODUCT(--(POINTYEARS='Point Summary'!S$9),--(POINTCLASS='Judo Activity Log'!$I$18),POINTSEARNED)&gt;0),(S$9&lt;&gt;"")),SUMPRODUCT(--(POINTYEARS='Point Summary'!S$9),--(POINTCLASS='Judo Activity Log'!$I$18),POINTSEARNED),"")</f>
        <v/>
      </c>
      <c r="T23" s="83" t="str">
        <f>IF(AND((SUMPRODUCT(--(POINTYEARS='Point Summary'!T$9),--(POINTCLASS='Judo Activity Log'!$I$18),POINTSEARNED)&gt;0),(T$9&lt;&gt;"")),SUMPRODUCT(--(POINTYEARS='Point Summary'!T$9),--(POINTCLASS='Judo Activity Log'!$I$18),POINTSEARNED),"")</f>
        <v/>
      </c>
      <c r="U23" s="84" t="str">
        <f>IF(AND((SUMPRODUCT(--(POINTYEARS='Point Summary'!U$9),--(POINTCLASS='Judo Activity Log'!$I$18),POINTSEARNED)&gt;0),(U$9&lt;&gt;"")),SUMPRODUCT(--(POINTYEARS='Point Summary'!U$9),--(POINTCLASS='Judo Activity Log'!$I$18),POINTSEARNED),"")</f>
        <v/>
      </c>
      <c r="V23" s="83" t="str">
        <f>IF(AND((SUMPRODUCT(--(POINTYEARS='Point Summary'!V$9),--(POINTCLASS='Judo Activity Log'!$I$18),POINTSEARNED)&gt;0),(V$9&lt;&gt;"")),SUMPRODUCT(--(POINTYEARS='Point Summary'!V$9),--(POINTCLASS='Judo Activity Log'!$I$18),POINTSEARNED),"")</f>
        <v/>
      </c>
      <c r="W23" s="85">
        <f t="shared" si="0"/>
        <v>0</v>
      </c>
    </row>
    <row r="24" spans="1:25" x14ac:dyDescent="0.25">
      <c r="A24" s="90" t="s">
        <v>110</v>
      </c>
      <c r="B24" s="83" t="str">
        <f>IF(AND((SUMPRODUCT(--(POINTYEARS='Point Summary'!B$9),--(POINTCLASS='Judo Activity Log'!$I$19),POINTSEARNED)&gt;0),(B$9&lt;&gt;"")),SUMPRODUCT(--(POINTYEARS='Point Summary'!B$9),--(POINTCLASS='Judo Activity Log'!$I$19),POINTSEARNED),"")</f>
        <v/>
      </c>
      <c r="C24" s="84" t="str">
        <f>IF(AND((SUMPRODUCT(--(POINTYEARS='Point Summary'!C$9),--(POINTCLASS='Judo Activity Log'!$I$19),POINTSEARNED)&gt;0),(C$9&lt;&gt;"")),SUMPRODUCT(--(POINTYEARS='Point Summary'!C$9),--(POINTCLASS='Judo Activity Log'!$I$19),POINTSEARNED),"")</f>
        <v/>
      </c>
      <c r="D24" s="83" t="str">
        <f>IF(AND((SUMPRODUCT(--(POINTYEARS='Point Summary'!D$9),--(POINTCLASS='Judo Activity Log'!$I$19),POINTSEARNED)&gt;0),(D$9&lt;&gt;"")),SUMPRODUCT(--(POINTYEARS='Point Summary'!D$9),--(POINTCLASS='Judo Activity Log'!$I$19),POINTSEARNED),"")</f>
        <v/>
      </c>
      <c r="E24" s="84" t="str">
        <f>IF(AND((SUMPRODUCT(--(POINTYEARS='Point Summary'!E$9),--(POINTCLASS='Judo Activity Log'!$I$19),POINTSEARNED)&gt;0),(E$9&lt;&gt;"")),SUMPRODUCT(--(POINTYEARS='Point Summary'!E$9),--(POINTCLASS='Judo Activity Log'!$I$19),POINTSEARNED),"")</f>
        <v/>
      </c>
      <c r="F24" s="83" t="str">
        <f>IF(AND((SUMPRODUCT(--(POINTYEARS='Point Summary'!F$9),--(POINTCLASS='Judo Activity Log'!$I$19),POINTSEARNED)&gt;0),(F$9&lt;&gt;"")),SUMPRODUCT(--(POINTYEARS='Point Summary'!F$9),--(POINTCLASS='Judo Activity Log'!$I$19),POINTSEARNED),"")</f>
        <v/>
      </c>
      <c r="G24" s="84" t="str">
        <f>IF(AND((SUMPRODUCT(--(POINTYEARS='Point Summary'!G$9),--(POINTCLASS='Judo Activity Log'!$I$19),POINTSEARNED)&gt;0),(G$9&lt;&gt;"")),SUMPRODUCT(--(POINTYEARS='Point Summary'!G$9),--(POINTCLASS='Judo Activity Log'!$I$19),POINTSEARNED),"")</f>
        <v/>
      </c>
      <c r="H24" s="83" t="str">
        <f>IF(AND((SUMPRODUCT(--(POINTYEARS='Point Summary'!H$9),--(POINTCLASS='Judo Activity Log'!$I$19),POINTSEARNED)&gt;0),(H$9&lt;&gt;"")),SUMPRODUCT(--(POINTYEARS='Point Summary'!H$9),--(POINTCLASS='Judo Activity Log'!$I$19),POINTSEARNED),"")</f>
        <v/>
      </c>
      <c r="I24" s="84" t="str">
        <f>IF(AND((SUMPRODUCT(--(POINTYEARS='Point Summary'!I$9),--(POINTCLASS='Judo Activity Log'!$I$19),POINTSEARNED)&gt;0),(I$9&lt;&gt;"")),SUMPRODUCT(--(POINTYEARS='Point Summary'!I$9),--(POINTCLASS='Judo Activity Log'!$I$19),POINTSEARNED),"")</f>
        <v/>
      </c>
      <c r="J24" s="83" t="str">
        <f>IF(AND((SUMPRODUCT(--(POINTYEARS='Point Summary'!J$9),--(POINTCLASS='Judo Activity Log'!$I$19),POINTSEARNED)&gt;0),(J$9&lt;&gt;"")),SUMPRODUCT(--(POINTYEARS='Point Summary'!J$9),--(POINTCLASS='Judo Activity Log'!$I$19),POINTSEARNED),"")</f>
        <v/>
      </c>
      <c r="K24" s="84" t="str">
        <f>IF(AND((SUMPRODUCT(--(POINTYEARS='Point Summary'!K$9),--(POINTCLASS='Judo Activity Log'!$I$19),POINTSEARNED)&gt;0),(K$9&lt;&gt;"")),SUMPRODUCT(--(POINTYEARS='Point Summary'!K$9),--(POINTCLASS='Judo Activity Log'!$I$19),POINTSEARNED),"")</f>
        <v/>
      </c>
      <c r="L24" s="83" t="str">
        <f>IF(AND((SUMPRODUCT(--(POINTYEARS='Point Summary'!L$9),--(POINTCLASS='Judo Activity Log'!$I$19),POINTSEARNED)&gt;0),(L$9&lt;&gt;"")),SUMPRODUCT(--(POINTYEARS='Point Summary'!L$9),--(POINTCLASS='Judo Activity Log'!$I$19),POINTSEARNED),"")</f>
        <v/>
      </c>
      <c r="M24" s="84" t="str">
        <f>IF(AND((SUMPRODUCT(--(POINTYEARS='Point Summary'!M$9),--(POINTCLASS='Judo Activity Log'!$I$19),POINTSEARNED)&gt;0),(M$9&lt;&gt;"")),SUMPRODUCT(--(POINTYEARS='Point Summary'!M$9),--(POINTCLASS='Judo Activity Log'!$I$19),POINTSEARNED),"")</f>
        <v/>
      </c>
      <c r="N24" s="83" t="str">
        <f>IF(AND((SUMPRODUCT(--(POINTYEARS='Point Summary'!N$9),--(POINTCLASS='Judo Activity Log'!$I$19),POINTSEARNED)&gt;0),(N$9&lt;&gt;"")),SUMPRODUCT(--(POINTYEARS='Point Summary'!N$9),--(POINTCLASS='Judo Activity Log'!$I$19),POINTSEARNED),"")</f>
        <v/>
      </c>
      <c r="O24" s="84" t="str">
        <f>IF(AND((SUMPRODUCT(--(POINTYEARS='Point Summary'!O$9),--(POINTCLASS='Judo Activity Log'!$I$19),POINTSEARNED)&gt;0),(O$9&lt;&gt;"")),SUMPRODUCT(--(POINTYEARS='Point Summary'!O$9),--(POINTCLASS='Judo Activity Log'!$I$19),POINTSEARNED),"")</f>
        <v/>
      </c>
      <c r="P24" s="83" t="str">
        <f>IF(AND((SUMPRODUCT(--(POINTYEARS='Point Summary'!P$9),--(POINTCLASS='Judo Activity Log'!$I$19),POINTSEARNED)&gt;0),(P$9&lt;&gt;"")),SUMPRODUCT(--(POINTYEARS='Point Summary'!P$9),--(POINTCLASS='Judo Activity Log'!$I$19),POINTSEARNED),"")</f>
        <v/>
      </c>
      <c r="Q24" s="84" t="str">
        <f>IF(AND((SUMPRODUCT(--(POINTYEARS='Point Summary'!Q$9),--(POINTCLASS='Judo Activity Log'!$I$19),POINTSEARNED)&gt;0),(Q$9&lt;&gt;"")),SUMPRODUCT(--(POINTYEARS='Point Summary'!Q$9),--(POINTCLASS='Judo Activity Log'!$I$19),POINTSEARNED),"")</f>
        <v/>
      </c>
      <c r="R24" s="83" t="str">
        <f>IF(AND((SUMPRODUCT(--(POINTYEARS='Point Summary'!R$9),--(POINTCLASS='Judo Activity Log'!$I$19),POINTSEARNED)&gt;0),(R$9&lt;&gt;"")),SUMPRODUCT(--(POINTYEARS='Point Summary'!R$9),--(POINTCLASS='Judo Activity Log'!$I$19),POINTSEARNED),"")</f>
        <v/>
      </c>
      <c r="S24" s="84" t="str">
        <f>IF(AND((SUMPRODUCT(--(POINTYEARS='Point Summary'!S$9),--(POINTCLASS='Judo Activity Log'!$I$19),POINTSEARNED)&gt;0),(S$9&lt;&gt;"")),SUMPRODUCT(--(POINTYEARS='Point Summary'!S$9),--(POINTCLASS='Judo Activity Log'!$I$19),POINTSEARNED),"")</f>
        <v/>
      </c>
      <c r="T24" s="83" t="str">
        <f>IF(AND((SUMPRODUCT(--(POINTYEARS='Point Summary'!T$9),--(POINTCLASS='Judo Activity Log'!$I$19),POINTSEARNED)&gt;0),(T$9&lt;&gt;"")),SUMPRODUCT(--(POINTYEARS='Point Summary'!T$9),--(POINTCLASS='Judo Activity Log'!$I$19),POINTSEARNED),"")</f>
        <v/>
      </c>
      <c r="U24" s="84" t="str">
        <f>IF(AND((SUMPRODUCT(--(POINTYEARS='Point Summary'!U$9),--(POINTCLASS='Judo Activity Log'!$I$19),POINTSEARNED)&gt;0),(U$9&lt;&gt;"")),SUMPRODUCT(--(POINTYEARS='Point Summary'!U$9),--(POINTCLASS='Judo Activity Log'!$I$19),POINTSEARNED),"")</f>
        <v/>
      </c>
      <c r="V24" s="83" t="str">
        <f>IF(AND((SUMPRODUCT(--(POINTYEARS='Point Summary'!V$9),--(POINTCLASS='Judo Activity Log'!$I$19),POINTSEARNED)&gt;0),(V$9&lt;&gt;"")),SUMPRODUCT(--(POINTYEARS='Point Summary'!V$9),--(POINTCLASS='Judo Activity Log'!$I$19),POINTSEARNED),"")</f>
        <v/>
      </c>
      <c r="W24" s="85">
        <f t="shared" si="0"/>
        <v>0</v>
      </c>
    </row>
    <row r="25" spans="1:25" ht="22.5" x14ac:dyDescent="0.25">
      <c r="A25" s="90" t="s">
        <v>111</v>
      </c>
      <c r="B25" s="83" t="str">
        <f>IF(AND((SUMPRODUCT(--(POINTYEARS='Point Summary'!B$9),--(POINTCLASS='Judo Activity Log'!$I$20),POINTSEARNED)&gt;0),(B$9&lt;&gt;"")),SUMPRODUCT(--(POINTYEARS='Point Summary'!B$9),--(POINTCLASS='Judo Activity Log'!$I$20),POINTSEARNED),"")</f>
        <v/>
      </c>
      <c r="C25" s="84" t="str">
        <f>IF(AND((SUMPRODUCT(--(POINTYEARS='Point Summary'!C$9),--(POINTCLASS='Judo Activity Log'!$I$20),POINTSEARNED)&gt;0),(C$9&lt;&gt;"")),SUMPRODUCT(--(POINTYEARS='Point Summary'!C$9),--(POINTCLASS='Judo Activity Log'!$I$20),POINTSEARNED),"")</f>
        <v/>
      </c>
      <c r="D25" s="83" t="str">
        <f>IF(AND((SUMPRODUCT(--(POINTYEARS='Point Summary'!D$9),--(POINTCLASS='Judo Activity Log'!$I$20),POINTSEARNED)&gt;0),(D$9&lt;&gt;"")),SUMPRODUCT(--(POINTYEARS='Point Summary'!D$9),--(POINTCLASS='Judo Activity Log'!$I$20),POINTSEARNED),"")</f>
        <v/>
      </c>
      <c r="E25" s="84" t="str">
        <f>IF(AND((SUMPRODUCT(--(POINTYEARS='Point Summary'!E$9),--(POINTCLASS='Judo Activity Log'!$I$20),POINTSEARNED)&gt;0),(E$9&lt;&gt;"")),SUMPRODUCT(--(POINTYEARS='Point Summary'!E$9),--(POINTCLASS='Judo Activity Log'!$I$20),POINTSEARNED),"")</f>
        <v/>
      </c>
      <c r="F25" s="83" t="str">
        <f>IF(AND((SUMPRODUCT(--(POINTYEARS='Point Summary'!F$9),--(POINTCLASS='Judo Activity Log'!$I$20),POINTSEARNED)&gt;0),(F$9&lt;&gt;"")),SUMPRODUCT(--(POINTYEARS='Point Summary'!F$9),--(POINTCLASS='Judo Activity Log'!$I$20),POINTSEARNED),"")</f>
        <v/>
      </c>
      <c r="G25" s="84" t="str">
        <f>IF(AND((SUMPRODUCT(--(POINTYEARS='Point Summary'!G$9),--(POINTCLASS='Judo Activity Log'!$I$20),POINTSEARNED)&gt;0),(G$9&lt;&gt;"")),SUMPRODUCT(--(POINTYEARS='Point Summary'!G$9),--(POINTCLASS='Judo Activity Log'!$I$20),POINTSEARNED),"")</f>
        <v/>
      </c>
      <c r="H25" s="83" t="str">
        <f>IF(AND((SUMPRODUCT(--(POINTYEARS='Point Summary'!H$9),--(POINTCLASS='Judo Activity Log'!$I$20),POINTSEARNED)&gt;0),(H$9&lt;&gt;"")),SUMPRODUCT(--(POINTYEARS='Point Summary'!H$9),--(POINTCLASS='Judo Activity Log'!$I$20),POINTSEARNED),"")</f>
        <v/>
      </c>
      <c r="I25" s="84" t="str">
        <f>IF(AND((SUMPRODUCT(--(POINTYEARS='Point Summary'!I$9),--(POINTCLASS='Judo Activity Log'!$I$20),POINTSEARNED)&gt;0),(I$9&lt;&gt;"")),SUMPRODUCT(--(POINTYEARS='Point Summary'!I$9),--(POINTCLASS='Judo Activity Log'!$I$20),POINTSEARNED),"")</f>
        <v/>
      </c>
      <c r="J25" s="83" t="str">
        <f>IF(AND((SUMPRODUCT(--(POINTYEARS='Point Summary'!J$9),--(POINTCLASS='Judo Activity Log'!$I$20),POINTSEARNED)&gt;0),(J$9&lt;&gt;"")),SUMPRODUCT(--(POINTYEARS='Point Summary'!J$9),--(POINTCLASS='Judo Activity Log'!$I$20),POINTSEARNED),"")</f>
        <v/>
      </c>
      <c r="K25" s="84" t="str">
        <f>IF(AND((SUMPRODUCT(--(POINTYEARS='Point Summary'!K$9),--(POINTCLASS='Judo Activity Log'!$I$20),POINTSEARNED)&gt;0),(K$9&lt;&gt;"")),SUMPRODUCT(--(POINTYEARS='Point Summary'!K$9),--(POINTCLASS='Judo Activity Log'!$I$20),POINTSEARNED),"")</f>
        <v/>
      </c>
      <c r="L25" s="83" t="str">
        <f>IF(AND((SUMPRODUCT(--(POINTYEARS='Point Summary'!L$9),--(POINTCLASS='Judo Activity Log'!$I$20),POINTSEARNED)&gt;0),(L$9&lt;&gt;"")),SUMPRODUCT(--(POINTYEARS='Point Summary'!L$9),--(POINTCLASS='Judo Activity Log'!$I$20),POINTSEARNED),"")</f>
        <v/>
      </c>
      <c r="M25" s="84" t="str">
        <f>IF(AND((SUMPRODUCT(--(POINTYEARS='Point Summary'!M$9),--(POINTCLASS='Judo Activity Log'!$I$20),POINTSEARNED)&gt;0),(M$9&lt;&gt;"")),SUMPRODUCT(--(POINTYEARS='Point Summary'!M$9),--(POINTCLASS='Judo Activity Log'!$I$20),POINTSEARNED),"")</f>
        <v/>
      </c>
      <c r="N25" s="83" t="str">
        <f>IF(AND((SUMPRODUCT(--(POINTYEARS='Point Summary'!N$9),--(POINTCLASS='Judo Activity Log'!$I$20),POINTSEARNED)&gt;0),(N$9&lt;&gt;"")),SUMPRODUCT(--(POINTYEARS='Point Summary'!N$9),--(POINTCLASS='Judo Activity Log'!$I$20),POINTSEARNED),"")</f>
        <v/>
      </c>
      <c r="O25" s="84" t="str">
        <f>IF(AND((SUMPRODUCT(--(POINTYEARS='Point Summary'!O$9),--(POINTCLASS='Judo Activity Log'!$I$20),POINTSEARNED)&gt;0),(O$9&lt;&gt;"")),SUMPRODUCT(--(POINTYEARS='Point Summary'!O$9),--(POINTCLASS='Judo Activity Log'!$I$20),POINTSEARNED),"")</f>
        <v/>
      </c>
      <c r="P25" s="83" t="str">
        <f>IF(AND((SUMPRODUCT(--(POINTYEARS='Point Summary'!P$9),--(POINTCLASS='Judo Activity Log'!$I$20),POINTSEARNED)&gt;0),(P$9&lt;&gt;"")),SUMPRODUCT(--(POINTYEARS='Point Summary'!P$9),--(POINTCLASS='Judo Activity Log'!$I$20),POINTSEARNED),"")</f>
        <v/>
      </c>
      <c r="Q25" s="84" t="str">
        <f>IF(AND((SUMPRODUCT(--(POINTYEARS='Point Summary'!Q$9),--(POINTCLASS='Judo Activity Log'!$I$20),POINTSEARNED)&gt;0),(Q$9&lt;&gt;"")),SUMPRODUCT(--(POINTYEARS='Point Summary'!Q$9),--(POINTCLASS='Judo Activity Log'!$I$20),POINTSEARNED),"")</f>
        <v/>
      </c>
      <c r="R25" s="83" t="str">
        <f>IF(AND((SUMPRODUCT(--(POINTYEARS='Point Summary'!R$9),--(POINTCLASS='Judo Activity Log'!$I$20),POINTSEARNED)&gt;0),(R$9&lt;&gt;"")),SUMPRODUCT(--(POINTYEARS='Point Summary'!R$9),--(POINTCLASS='Judo Activity Log'!$I$20),POINTSEARNED),"")</f>
        <v/>
      </c>
      <c r="S25" s="84" t="str">
        <f>IF(AND((SUMPRODUCT(--(POINTYEARS='Point Summary'!S$9),--(POINTCLASS='Judo Activity Log'!$I$20),POINTSEARNED)&gt;0),(S$9&lt;&gt;"")),SUMPRODUCT(--(POINTYEARS='Point Summary'!S$9),--(POINTCLASS='Judo Activity Log'!$I$20),POINTSEARNED),"")</f>
        <v/>
      </c>
      <c r="T25" s="83" t="str">
        <f>IF(AND((SUMPRODUCT(--(POINTYEARS='Point Summary'!T$9),--(POINTCLASS='Judo Activity Log'!$I$20),POINTSEARNED)&gt;0),(T$9&lt;&gt;"")),SUMPRODUCT(--(POINTYEARS='Point Summary'!T$9),--(POINTCLASS='Judo Activity Log'!$I$20),POINTSEARNED),"")</f>
        <v/>
      </c>
      <c r="U25" s="84" t="str">
        <f>IF(AND((SUMPRODUCT(--(POINTYEARS='Point Summary'!U$9),--(POINTCLASS='Judo Activity Log'!$I$20),POINTSEARNED)&gt;0),(U$9&lt;&gt;"")),SUMPRODUCT(--(POINTYEARS='Point Summary'!U$9),--(POINTCLASS='Judo Activity Log'!$I$20),POINTSEARNED),"")</f>
        <v/>
      </c>
      <c r="V25" s="83" t="str">
        <f>IF(AND((SUMPRODUCT(--(POINTYEARS='Point Summary'!V$9),--(POINTCLASS='Judo Activity Log'!$I$20),POINTSEARNED)&gt;0),(V$9&lt;&gt;"")),SUMPRODUCT(--(POINTYEARS='Point Summary'!V$9),--(POINTCLASS='Judo Activity Log'!$I$20),POINTSEARNED),"")</f>
        <v/>
      </c>
      <c r="W25" s="85">
        <f t="shared" si="0"/>
        <v>0</v>
      </c>
    </row>
    <row r="26" spans="1:25" x14ac:dyDescent="0.25">
      <c r="A26" s="90" t="s">
        <v>81</v>
      </c>
      <c r="B26" s="83" t="str">
        <f>IF(AND((SUMPRODUCT(--(POINTYEARS='Point Summary'!B$9),--(POINTCLASS='Judo Activity Log'!$I$21),POINTSEARNED)&gt;0),(B$9&lt;&gt;"")),SUMPRODUCT(--(POINTYEARS='Point Summary'!B$9),--(POINTCLASS='Judo Activity Log'!$I$21),POINTSEARNED),"")</f>
        <v/>
      </c>
      <c r="C26" s="84" t="str">
        <f>IF(AND((SUMPRODUCT(--(POINTYEARS='Point Summary'!C$9),--(POINTCLASS='Judo Activity Log'!$I$21),POINTSEARNED)&gt;0),(C$9&lt;&gt;"")),SUMPRODUCT(--(POINTYEARS='Point Summary'!C$9),--(POINTCLASS='Judo Activity Log'!$I$21),POINTSEARNED),"")</f>
        <v/>
      </c>
      <c r="D26" s="83" t="str">
        <f>IF(AND((SUMPRODUCT(--(POINTYEARS='Point Summary'!D$9),--(POINTCLASS='Judo Activity Log'!$I$21),POINTSEARNED)&gt;0),(D$9&lt;&gt;"")),SUMPRODUCT(--(POINTYEARS='Point Summary'!D$9),--(POINTCLASS='Judo Activity Log'!$I$21),POINTSEARNED),"")</f>
        <v/>
      </c>
      <c r="E26" s="84" t="str">
        <f>IF(AND((SUMPRODUCT(--(POINTYEARS='Point Summary'!E$9),--(POINTCLASS='Judo Activity Log'!$I$21),POINTSEARNED)&gt;0),(E$9&lt;&gt;"")),SUMPRODUCT(--(POINTYEARS='Point Summary'!E$9),--(POINTCLASS='Judo Activity Log'!$I$21),POINTSEARNED),"")</f>
        <v/>
      </c>
      <c r="F26" s="83" t="str">
        <f>IF(AND((SUMPRODUCT(--(POINTYEARS='Point Summary'!F$9),--(POINTCLASS='Judo Activity Log'!$I$21),POINTSEARNED)&gt;0),(F$9&lt;&gt;"")),SUMPRODUCT(--(POINTYEARS='Point Summary'!F$9),--(POINTCLASS='Judo Activity Log'!$I$21),POINTSEARNED),"")</f>
        <v/>
      </c>
      <c r="G26" s="84" t="str">
        <f>IF(AND((SUMPRODUCT(--(POINTYEARS='Point Summary'!G$9),--(POINTCLASS='Judo Activity Log'!$I$21),POINTSEARNED)&gt;0),(G$9&lt;&gt;"")),SUMPRODUCT(--(POINTYEARS='Point Summary'!G$9),--(POINTCLASS='Judo Activity Log'!$I$21),POINTSEARNED),"")</f>
        <v/>
      </c>
      <c r="H26" s="83" t="str">
        <f>IF(AND((SUMPRODUCT(--(POINTYEARS='Point Summary'!H$9),--(POINTCLASS='Judo Activity Log'!$I$21),POINTSEARNED)&gt;0),(H$9&lt;&gt;"")),SUMPRODUCT(--(POINTYEARS='Point Summary'!H$9),--(POINTCLASS='Judo Activity Log'!$I$21),POINTSEARNED),"")</f>
        <v/>
      </c>
      <c r="I26" s="84" t="str">
        <f>IF(AND((SUMPRODUCT(--(POINTYEARS='Point Summary'!I$9),--(POINTCLASS='Judo Activity Log'!$I$21),POINTSEARNED)&gt;0),(I$9&lt;&gt;"")),SUMPRODUCT(--(POINTYEARS='Point Summary'!I$9),--(POINTCLASS='Judo Activity Log'!$I$21),POINTSEARNED),"")</f>
        <v/>
      </c>
      <c r="J26" s="83" t="str">
        <f>IF(AND((SUMPRODUCT(--(POINTYEARS='Point Summary'!J$9),--(POINTCLASS='Judo Activity Log'!$I$21),POINTSEARNED)&gt;0),(J$9&lt;&gt;"")),SUMPRODUCT(--(POINTYEARS='Point Summary'!J$9),--(POINTCLASS='Judo Activity Log'!$I$21),POINTSEARNED),"")</f>
        <v/>
      </c>
      <c r="K26" s="84" t="str">
        <f>IF(AND((SUMPRODUCT(--(POINTYEARS='Point Summary'!K$9),--(POINTCLASS='Judo Activity Log'!$I$21),POINTSEARNED)&gt;0),(K$9&lt;&gt;"")),SUMPRODUCT(--(POINTYEARS='Point Summary'!K$9),--(POINTCLASS='Judo Activity Log'!$I$21),POINTSEARNED),"")</f>
        <v/>
      </c>
      <c r="L26" s="83" t="str">
        <f>IF(AND((SUMPRODUCT(--(POINTYEARS='Point Summary'!L$9),--(POINTCLASS='Judo Activity Log'!$I$21),POINTSEARNED)&gt;0),(L$9&lt;&gt;"")),SUMPRODUCT(--(POINTYEARS='Point Summary'!L$9),--(POINTCLASS='Judo Activity Log'!$I$21),POINTSEARNED),"")</f>
        <v/>
      </c>
      <c r="M26" s="84" t="str">
        <f>IF(AND((SUMPRODUCT(--(POINTYEARS='Point Summary'!M$9),--(POINTCLASS='Judo Activity Log'!$I$21),POINTSEARNED)&gt;0),(M$9&lt;&gt;"")),SUMPRODUCT(--(POINTYEARS='Point Summary'!M$9),--(POINTCLASS='Judo Activity Log'!$I$21),POINTSEARNED),"")</f>
        <v/>
      </c>
      <c r="N26" s="83" t="str">
        <f>IF(AND((SUMPRODUCT(--(POINTYEARS='Point Summary'!N$9),--(POINTCLASS='Judo Activity Log'!$I$21),POINTSEARNED)&gt;0),(N$9&lt;&gt;"")),SUMPRODUCT(--(POINTYEARS='Point Summary'!N$9),--(POINTCLASS='Judo Activity Log'!$I$21),POINTSEARNED),"")</f>
        <v/>
      </c>
      <c r="O26" s="84" t="str">
        <f>IF(AND((SUMPRODUCT(--(POINTYEARS='Point Summary'!O$9),--(POINTCLASS='Judo Activity Log'!$I$21),POINTSEARNED)&gt;0),(O$9&lt;&gt;"")),SUMPRODUCT(--(POINTYEARS='Point Summary'!O$9),--(POINTCLASS='Judo Activity Log'!$I$21),POINTSEARNED),"")</f>
        <v/>
      </c>
      <c r="P26" s="83" t="str">
        <f>IF(AND((SUMPRODUCT(--(POINTYEARS='Point Summary'!P$9),--(POINTCLASS='Judo Activity Log'!$I$21),POINTSEARNED)&gt;0),(P$9&lt;&gt;"")),SUMPRODUCT(--(POINTYEARS='Point Summary'!P$9),--(POINTCLASS='Judo Activity Log'!$I$21),POINTSEARNED),"")</f>
        <v/>
      </c>
      <c r="Q26" s="84" t="str">
        <f>IF(AND((SUMPRODUCT(--(POINTYEARS='Point Summary'!Q$9),--(POINTCLASS='Judo Activity Log'!$I$21),POINTSEARNED)&gt;0),(Q$9&lt;&gt;"")),SUMPRODUCT(--(POINTYEARS='Point Summary'!Q$9),--(POINTCLASS='Judo Activity Log'!$I$21),POINTSEARNED),"")</f>
        <v/>
      </c>
      <c r="R26" s="83" t="str">
        <f>IF(AND((SUMPRODUCT(--(POINTYEARS='Point Summary'!R$9),--(POINTCLASS='Judo Activity Log'!$I$21),POINTSEARNED)&gt;0),(R$9&lt;&gt;"")),SUMPRODUCT(--(POINTYEARS='Point Summary'!R$9),--(POINTCLASS='Judo Activity Log'!$I$21),POINTSEARNED),"")</f>
        <v/>
      </c>
      <c r="S26" s="84" t="str">
        <f>IF(AND((SUMPRODUCT(--(POINTYEARS='Point Summary'!S$9),--(POINTCLASS='Judo Activity Log'!$I$21),POINTSEARNED)&gt;0),(S$9&lt;&gt;"")),SUMPRODUCT(--(POINTYEARS='Point Summary'!S$9),--(POINTCLASS='Judo Activity Log'!$I$21),POINTSEARNED),"")</f>
        <v/>
      </c>
      <c r="T26" s="83" t="str">
        <f>IF(AND((SUMPRODUCT(--(POINTYEARS='Point Summary'!T$9),--(POINTCLASS='Judo Activity Log'!$I$21),POINTSEARNED)&gt;0),(T$9&lt;&gt;"")),SUMPRODUCT(--(POINTYEARS='Point Summary'!T$9),--(POINTCLASS='Judo Activity Log'!$I$21),POINTSEARNED),"")</f>
        <v/>
      </c>
      <c r="U26" s="84" t="str">
        <f>IF(AND((SUMPRODUCT(--(POINTYEARS='Point Summary'!U$9),--(POINTCLASS='Judo Activity Log'!$I$21),POINTSEARNED)&gt;0),(U$9&lt;&gt;"")),SUMPRODUCT(--(POINTYEARS='Point Summary'!U$9),--(POINTCLASS='Judo Activity Log'!$I$21),POINTSEARNED),"")</f>
        <v/>
      </c>
      <c r="V26" s="83" t="str">
        <f>IF(AND((SUMPRODUCT(--(POINTYEARS='Point Summary'!V$9),--(POINTCLASS='Judo Activity Log'!$I$21),POINTSEARNED)&gt;0),(V$9&lt;&gt;"")),SUMPRODUCT(--(POINTYEARS='Point Summary'!V$9),--(POINTCLASS='Judo Activity Log'!$I$21),POINTSEARNED),"")</f>
        <v/>
      </c>
      <c r="W26" s="85">
        <f t="shared" si="0"/>
        <v>0</v>
      </c>
    </row>
    <row r="27" spans="1:25" x14ac:dyDescent="0.25">
      <c r="A27" s="90" t="s">
        <v>92</v>
      </c>
      <c r="B27" s="83" t="str">
        <f>IF(AND((SUMPRODUCT(--(POINTYEARS='Point Summary'!B$9),--(POINTCLASS='Judo Activity Log'!$I$32),POINTSEARNED)&gt;0),(B$9&lt;&gt;"")),SUMPRODUCT(--(POINTYEARS='Point Summary'!B$9),--(POINTCLASS='Judo Activity Log'!$I$32),POINTSEARNED),"")</f>
        <v/>
      </c>
      <c r="C27" s="84" t="str">
        <f>IF(AND((SUMPRODUCT(--(POINTYEARS='Point Summary'!C$9),--(POINTCLASS='Judo Activity Log'!$I$32),POINTSEARNED)&gt;0),(C$9&lt;&gt;"")),SUMPRODUCT(--(POINTYEARS='Point Summary'!C$9),--(POINTCLASS='Judo Activity Log'!$I$32),POINTSEARNED),"")</f>
        <v/>
      </c>
      <c r="D27" s="83" t="str">
        <f>IF(AND((SUMPRODUCT(--(POINTYEARS='Point Summary'!D$9),--(POINTCLASS='Judo Activity Log'!$I$32),POINTSEARNED)&gt;0),(D$9&lt;&gt;"")),SUMPRODUCT(--(POINTYEARS='Point Summary'!D$9),--(POINTCLASS='Judo Activity Log'!$I$32),POINTSEARNED),"")</f>
        <v/>
      </c>
      <c r="E27" s="84" t="str">
        <f>IF(AND((SUMPRODUCT(--(POINTYEARS='Point Summary'!E$9),--(POINTCLASS='Judo Activity Log'!$I$32),POINTSEARNED)&gt;0),(E$9&lt;&gt;"")),SUMPRODUCT(--(POINTYEARS='Point Summary'!E$9),--(POINTCLASS='Judo Activity Log'!$I$32),POINTSEARNED),"")</f>
        <v/>
      </c>
      <c r="F27" s="83" t="str">
        <f>IF(AND((SUMPRODUCT(--(POINTYEARS='Point Summary'!F$9),--(POINTCLASS='Judo Activity Log'!$I$32),POINTSEARNED)&gt;0),(F$9&lt;&gt;"")),SUMPRODUCT(--(POINTYEARS='Point Summary'!F$9),--(POINTCLASS='Judo Activity Log'!$I$32),POINTSEARNED),"")</f>
        <v/>
      </c>
      <c r="G27" s="84" t="str">
        <f>IF(AND((SUMPRODUCT(--(POINTYEARS='Point Summary'!G$9),--(POINTCLASS='Judo Activity Log'!$I$32),POINTSEARNED)&gt;0),(G$9&lt;&gt;"")),SUMPRODUCT(--(POINTYEARS='Point Summary'!G$9),--(POINTCLASS='Judo Activity Log'!$I$32),POINTSEARNED),"")</f>
        <v/>
      </c>
      <c r="H27" s="83" t="str">
        <f>IF(AND((SUMPRODUCT(--(POINTYEARS='Point Summary'!H$9),--(POINTCLASS='Judo Activity Log'!$I$32),POINTSEARNED)&gt;0),(H$9&lt;&gt;"")),SUMPRODUCT(--(POINTYEARS='Point Summary'!H$9),--(POINTCLASS='Judo Activity Log'!$I$32),POINTSEARNED),"")</f>
        <v/>
      </c>
      <c r="I27" s="84" t="str">
        <f>IF(AND((SUMPRODUCT(--(POINTYEARS='Point Summary'!I$9),--(POINTCLASS='Judo Activity Log'!$I$32),POINTSEARNED)&gt;0),(I$9&lt;&gt;"")),SUMPRODUCT(--(POINTYEARS='Point Summary'!I$9),--(POINTCLASS='Judo Activity Log'!$I$32),POINTSEARNED),"")</f>
        <v/>
      </c>
      <c r="J27" s="83" t="str">
        <f>IF(AND((SUMPRODUCT(--(POINTYEARS='Point Summary'!J$9),--(POINTCLASS='Judo Activity Log'!$I$32),POINTSEARNED)&gt;0),(J$9&lt;&gt;"")),SUMPRODUCT(--(POINTYEARS='Point Summary'!J$9),--(POINTCLASS='Judo Activity Log'!$I$32),POINTSEARNED),"")</f>
        <v/>
      </c>
      <c r="K27" s="84" t="str">
        <f>IF(AND((SUMPRODUCT(--(POINTYEARS='Point Summary'!K$9),--(POINTCLASS='Judo Activity Log'!$I$32),POINTSEARNED)&gt;0),(K$9&lt;&gt;"")),SUMPRODUCT(--(POINTYEARS='Point Summary'!K$9),--(POINTCLASS='Judo Activity Log'!$I$32),POINTSEARNED),"")</f>
        <v/>
      </c>
      <c r="L27" s="83" t="str">
        <f>IF(AND((SUMPRODUCT(--(POINTYEARS='Point Summary'!L$9),--(POINTCLASS='Judo Activity Log'!$I$32),POINTSEARNED)&gt;0),(L$9&lt;&gt;"")),SUMPRODUCT(--(POINTYEARS='Point Summary'!L$9),--(POINTCLASS='Judo Activity Log'!$I$32),POINTSEARNED),"")</f>
        <v/>
      </c>
      <c r="M27" s="84" t="str">
        <f>IF(AND((SUMPRODUCT(--(POINTYEARS='Point Summary'!M$9),--(POINTCLASS='Judo Activity Log'!$I$32),POINTSEARNED)&gt;0),(M$9&lt;&gt;"")),SUMPRODUCT(--(POINTYEARS='Point Summary'!M$9),--(POINTCLASS='Judo Activity Log'!$I$32),POINTSEARNED),"")</f>
        <v/>
      </c>
      <c r="N27" s="83" t="str">
        <f>IF(AND((SUMPRODUCT(--(POINTYEARS='Point Summary'!N$9),--(POINTCLASS='Judo Activity Log'!$I$32),POINTSEARNED)&gt;0),(N$9&lt;&gt;"")),SUMPRODUCT(--(POINTYEARS='Point Summary'!N$9),--(POINTCLASS='Judo Activity Log'!$I$32),POINTSEARNED),"")</f>
        <v/>
      </c>
      <c r="O27" s="84" t="str">
        <f>IF(AND((SUMPRODUCT(--(POINTYEARS='Point Summary'!O$9),--(POINTCLASS='Judo Activity Log'!$I$32),POINTSEARNED)&gt;0),(O$9&lt;&gt;"")),SUMPRODUCT(--(POINTYEARS='Point Summary'!O$9),--(POINTCLASS='Judo Activity Log'!$I$32),POINTSEARNED),"")</f>
        <v/>
      </c>
      <c r="P27" s="83" t="str">
        <f>IF(AND((SUMPRODUCT(--(POINTYEARS='Point Summary'!P$9),--(POINTCLASS='Judo Activity Log'!$I$32),POINTSEARNED)&gt;0),(P$9&lt;&gt;"")),SUMPRODUCT(--(POINTYEARS='Point Summary'!P$9),--(POINTCLASS='Judo Activity Log'!$I$32),POINTSEARNED),"")</f>
        <v/>
      </c>
      <c r="Q27" s="84" t="str">
        <f>IF(AND((SUMPRODUCT(--(POINTYEARS='Point Summary'!Q$9),--(POINTCLASS='Judo Activity Log'!$I$32),POINTSEARNED)&gt;0),(Q$9&lt;&gt;"")),SUMPRODUCT(--(POINTYEARS='Point Summary'!Q$9),--(POINTCLASS='Judo Activity Log'!$I$32),POINTSEARNED),"")</f>
        <v/>
      </c>
      <c r="R27" s="83" t="str">
        <f>IF(AND((SUMPRODUCT(--(POINTYEARS='Point Summary'!R$9),--(POINTCLASS='Judo Activity Log'!$I$32),POINTSEARNED)&gt;0),(R$9&lt;&gt;"")),SUMPRODUCT(--(POINTYEARS='Point Summary'!R$9),--(POINTCLASS='Judo Activity Log'!$I$32),POINTSEARNED),"")</f>
        <v/>
      </c>
      <c r="S27" s="84" t="str">
        <f>IF(AND((SUMPRODUCT(--(POINTYEARS='Point Summary'!S$9),--(POINTCLASS='Judo Activity Log'!$I$32),POINTSEARNED)&gt;0),(S$9&lt;&gt;"")),SUMPRODUCT(--(POINTYEARS='Point Summary'!S$9),--(POINTCLASS='Judo Activity Log'!$I$32),POINTSEARNED),"")</f>
        <v/>
      </c>
      <c r="T27" s="83" t="str">
        <f>IF(AND((SUMPRODUCT(--(POINTYEARS='Point Summary'!T$9),--(POINTCLASS='Judo Activity Log'!$I$32),POINTSEARNED)&gt;0),(T$9&lt;&gt;"")),SUMPRODUCT(--(POINTYEARS='Point Summary'!T$9),--(POINTCLASS='Judo Activity Log'!$I$32),POINTSEARNED),"")</f>
        <v/>
      </c>
      <c r="U27" s="84" t="str">
        <f>IF(AND((SUMPRODUCT(--(POINTYEARS='Point Summary'!U$9),--(POINTCLASS='Judo Activity Log'!$I$32),POINTSEARNED)&gt;0),(U$9&lt;&gt;"")),SUMPRODUCT(--(POINTYEARS='Point Summary'!U$9),--(POINTCLASS='Judo Activity Log'!$I$32),POINTSEARNED),"")</f>
        <v/>
      </c>
      <c r="V27" s="83" t="str">
        <f>IF(AND((SUMPRODUCT(--(POINTYEARS='Point Summary'!V$9),--(POINTCLASS='Judo Activity Log'!$I$32),POINTSEARNED)&gt;0),(V$9&lt;&gt;"")),SUMPRODUCT(--(POINTYEARS='Point Summary'!V$9),--(POINTCLASS='Judo Activity Log'!$I$32),POINTSEARNED),"")</f>
        <v/>
      </c>
      <c r="W27" s="85">
        <f>SUM(B27:V27)</f>
        <v>0</v>
      </c>
    </row>
    <row r="28" spans="1:25" ht="22.5" x14ac:dyDescent="0.25">
      <c r="A28" s="90" t="s">
        <v>82</v>
      </c>
      <c r="B28" s="83" t="str">
        <f>IF(AND((SUMPRODUCT(--(POINTYEARS='Point Summary'!B$9),--(POINTCLASS='Judo Activity Log'!$I$22),POINTSEARNED)&gt;0),(B$9&lt;&gt;"")),SUMPRODUCT(--(POINTYEARS='Point Summary'!B$9),--(POINTCLASS='Judo Activity Log'!$I$22),POINTSEARNED),"")</f>
        <v/>
      </c>
      <c r="C28" s="84" t="str">
        <f>IF(AND((SUMPRODUCT(--(POINTYEARS='Point Summary'!C$9),--(POINTCLASS='Judo Activity Log'!$I$22),POINTSEARNED)&gt;0),(C$9&lt;&gt;"")),SUMPRODUCT(--(POINTYEARS='Point Summary'!C$9),--(POINTCLASS='Judo Activity Log'!$I$22),POINTSEARNED),"")</f>
        <v/>
      </c>
      <c r="D28" s="83" t="str">
        <f>IF(AND((SUMPRODUCT(--(POINTYEARS='Point Summary'!D$9),--(POINTCLASS='Judo Activity Log'!$I$22),POINTSEARNED)&gt;0),(D$9&lt;&gt;"")),SUMPRODUCT(--(POINTYEARS='Point Summary'!D$9),--(POINTCLASS='Judo Activity Log'!$I$22),POINTSEARNED),"")</f>
        <v/>
      </c>
      <c r="E28" s="84" t="str">
        <f>IF(AND((SUMPRODUCT(--(POINTYEARS='Point Summary'!E$9),--(POINTCLASS='Judo Activity Log'!$I$22),POINTSEARNED)&gt;0),(E$9&lt;&gt;"")),SUMPRODUCT(--(POINTYEARS='Point Summary'!E$9),--(POINTCLASS='Judo Activity Log'!$I$22),POINTSEARNED),"")</f>
        <v/>
      </c>
      <c r="F28" s="83" t="str">
        <f>IF(AND((SUMPRODUCT(--(POINTYEARS='Point Summary'!F$9),--(POINTCLASS='Judo Activity Log'!$I$22),POINTSEARNED)&gt;0),(F$9&lt;&gt;"")),SUMPRODUCT(--(POINTYEARS='Point Summary'!F$9),--(POINTCLASS='Judo Activity Log'!$I$22),POINTSEARNED),"")</f>
        <v/>
      </c>
      <c r="G28" s="84" t="str">
        <f>IF(AND((SUMPRODUCT(--(POINTYEARS='Point Summary'!G$9),--(POINTCLASS='Judo Activity Log'!$I$22),POINTSEARNED)&gt;0),(G$9&lt;&gt;"")),SUMPRODUCT(--(POINTYEARS='Point Summary'!G$9),--(POINTCLASS='Judo Activity Log'!$I$22),POINTSEARNED),"")</f>
        <v/>
      </c>
      <c r="H28" s="83" t="str">
        <f>IF(AND((SUMPRODUCT(--(POINTYEARS='Point Summary'!H$9),--(POINTCLASS='Judo Activity Log'!$I$22),POINTSEARNED)&gt;0),(H$9&lt;&gt;"")),SUMPRODUCT(--(POINTYEARS='Point Summary'!H$9),--(POINTCLASS='Judo Activity Log'!$I$22),POINTSEARNED),"")</f>
        <v/>
      </c>
      <c r="I28" s="84" t="str">
        <f>IF(AND((SUMPRODUCT(--(POINTYEARS='Point Summary'!I$9),--(POINTCLASS='Judo Activity Log'!$I$22),POINTSEARNED)&gt;0),(I$9&lt;&gt;"")),SUMPRODUCT(--(POINTYEARS='Point Summary'!I$9),--(POINTCLASS='Judo Activity Log'!$I$22),POINTSEARNED),"")</f>
        <v/>
      </c>
      <c r="J28" s="83" t="str">
        <f>IF(AND((SUMPRODUCT(--(POINTYEARS='Point Summary'!J$9),--(POINTCLASS='Judo Activity Log'!$I$22),POINTSEARNED)&gt;0),(J$9&lt;&gt;"")),SUMPRODUCT(--(POINTYEARS='Point Summary'!J$9),--(POINTCLASS='Judo Activity Log'!$I$22),POINTSEARNED),"")</f>
        <v/>
      </c>
      <c r="K28" s="84" t="str">
        <f>IF(AND((SUMPRODUCT(--(POINTYEARS='Point Summary'!K$9),--(POINTCLASS='Judo Activity Log'!$I$22),POINTSEARNED)&gt;0),(K$9&lt;&gt;"")),SUMPRODUCT(--(POINTYEARS='Point Summary'!K$9),--(POINTCLASS='Judo Activity Log'!$I$22),POINTSEARNED),"")</f>
        <v/>
      </c>
      <c r="L28" s="83" t="str">
        <f>IF(AND((SUMPRODUCT(--(POINTYEARS='Point Summary'!L$9),--(POINTCLASS='Judo Activity Log'!$I$22),POINTSEARNED)&gt;0),(L$9&lt;&gt;"")),SUMPRODUCT(--(POINTYEARS='Point Summary'!L$9),--(POINTCLASS='Judo Activity Log'!$I$22),POINTSEARNED),"")</f>
        <v/>
      </c>
      <c r="M28" s="84" t="str">
        <f>IF(AND((SUMPRODUCT(--(POINTYEARS='Point Summary'!M$9),--(POINTCLASS='Judo Activity Log'!$I$22),POINTSEARNED)&gt;0),(M$9&lt;&gt;"")),SUMPRODUCT(--(POINTYEARS='Point Summary'!M$9),--(POINTCLASS='Judo Activity Log'!$I$22),POINTSEARNED),"")</f>
        <v/>
      </c>
      <c r="N28" s="83" t="str">
        <f>IF(AND((SUMPRODUCT(--(POINTYEARS='Point Summary'!N$9),--(POINTCLASS='Judo Activity Log'!$I$22),POINTSEARNED)&gt;0),(N$9&lt;&gt;"")),SUMPRODUCT(--(POINTYEARS='Point Summary'!N$9),--(POINTCLASS='Judo Activity Log'!$I$22),POINTSEARNED),"")</f>
        <v/>
      </c>
      <c r="O28" s="84" t="str">
        <f>IF(AND((SUMPRODUCT(--(POINTYEARS='Point Summary'!O$9),--(POINTCLASS='Judo Activity Log'!$I$22),POINTSEARNED)&gt;0),(O$9&lt;&gt;"")),SUMPRODUCT(--(POINTYEARS='Point Summary'!O$9),--(POINTCLASS='Judo Activity Log'!$I$22),POINTSEARNED),"")</f>
        <v/>
      </c>
      <c r="P28" s="83" t="str">
        <f>IF(AND((SUMPRODUCT(--(POINTYEARS='Point Summary'!P$9),--(POINTCLASS='Judo Activity Log'!$I$22),POINTSEARNED)&gt;0),(P$9&lt;&gt;"")),SUMPRODUCT(--(POINTYEARS='Point Summary'!P$9),--(POINTCLASS='Judo Activity Log'!$I$22),POINTSEARNED),"")</f>
        <v/>
      </c>
      <c r="Q28" s="84" t="str">
        <f>IF(AND((SUMPRODUCT(--(POINTYEARS='Point Summary'!Q$9),--(POINTCLASS='Judo Activity Log'!$I$22),POINTSEARNED)&gt;0),(Q$9&lt;&gt;"")),SUMPRODUCT(--(POINTYEARS='Point Summary'!Q$9),--(POINTCLASS='Judo Activity Log'!$I$22),POINTSEARNED),"")</f>
        <v/>
      </c>
      <c r="R28" s="83" t="str">
        <f>IF(AND((SUMPRODUCT(--(POINTYEARS='Point Summary'!R$9),--(POINTCLASS='Judo Activity Log'!$I$22),POINTSEARNED)&gt;0),(R$9&lt;&gt;"")),SUMPRODUCT(--(POINTYEARS='Point Summary'!R$9),--(POINTCLASS='Judo Activity Log'!$I$22),POINTSEARNED),"")</f>
        <v/>
      </c>
      <c r="S28" s="84" t="str">
        <f>IF(AND((SUMPRODUCT(--(POINTYEARS='Point Summary'!S$9),--(POINTCLASS='Judo Activity Log'!$I$22),POINTSEARNED)&gt;0),(S$9&lt;&gt;"")),SUMPRODUCT(--(POINTYEARS='Point Summary'!S$9),--(POINTCLASS='Judo Activity Log'!$I$22),POINTSEARNED),"")</f>
        <v/>
      </c>
      <c r="T28" s="83" t="str">
        <f>IF(AND((SUMPRODUCT(--(POINTYEARS='Point Summary'!T$9),--(POINTCLASS='Judo Activity Log'!$I$22),POINTSEARNED)&gt;0),(T$9&lt;&gt;"")),SUMPRODUCT(--(POINTYEARS='Point Summary'!T$9),--(POINTCLASS='Judo Activity Log'!$I$22),POINTSEARNED),"")</f>
        <v/>
      </c>
      <c r="U28" s="84" t="str">
        <f>IF(AND((SUMPRODUCT(--(POINTYEARS='Point Summary'!U$9),--(POINTCLASS='Judo Activity Log'!$I$22),POINTSEARNED)&gt;0),(U$9&lt;&gt;"")),SUMPRODUCT(--(POINTYEARS='Point Summary'!U$9),--(POINTCLASS='Judo Activity Log'!$I$22),POINTSEARNED),"")</f>
        <v/>
      </c>
      <c r="V28" s="83" t="str">
        <f>IF(AND((SUMPRODUCT(--(POINTYEARS='Point Summary'!V$9),--(POINTCLASS='Judo Activity Log'!$I$22),POINTSEARNED)&gt;0),(V$9&lt;&gt;"")),SUMPRODUCT(--(POINTYEARS='Point Summary'!V$9),--(POINTCLASS='Judo Activity Log'!$I$22),POINTSEARNED),"")</f>
        <v/>
      </c>
      <c r="W28" s="85">
        <f t="shared" si="0"/>
        <v>0</v>
      </c>
    </row>
    <row r="29" spans="1:25" x14ac:dyDescent="0.25">
      <c r="A29" s="90" t="s">
        <v>83</v>
      </c>
      <c r="B29" s="83" t="str">
        <f>IF(AND((SUMPRODUCT(--(POINTYEARS='Point Summary'!B$9),--(POINTCLASS='Judo Activity Log'!$I$23),POINTSEARNED)&gt;0),(B$9&lt;&gt;"")),SUMPRODUCT(--(POINTYEARS='Point Summary'!B$9),--(POINTCLASS='Judo Activity Log'!$I$23),POINTSEARNED),"")</f>
        <v/>
      </c>
      <c r="C29" s="84" t="str">
        <f>IF(AND((SUMPRODUCT(--(POINTYEARS='Point Summary'!C$9),--(POINTCLASS='Judo Activity Log'!$I$23),POINTSEARNED)&gt;0),(C$9&lt;&gt;"")),SUMPRODUCT(--(POINTYEARS='Point Summary'!C$9),--(POINTCLASS='Judo Activity Log'!$I$23),POINTSEARNED),"")</f>
        <v/>
      </c>
      <c r="D29" s="83" t="str">
        <f>IF(AND((SUMPRODUCT(--(POINTYEARS='Point Summary'!D$9),--(POINTCLASS='Judo Activity Log'!$I$23),POINTSEARNED)&gt;0),(D$9&lt;&gt;"")),SUMPRODUCT(--(POINTYEARS='Point Summary'!D$9),--(POINTCLASS='Judo Activity Log'!$I$23),POINTSEARNED),"")</f>
        <v/>
      </c>
      <c r="E29" s="84" t="str">
        <f>IF(AND((SUMPRODUCT(--(POINTYEARS='Point Summary'!E$9),--(POINTCLASS='Judo Activity Log'!$I$23),POINTSEARNED)&gt;0),(E$9&lt;&gt;"")),SUMPRODUCT(--(POINTYEARS='Point Summary'!E$9),--(POINTCLASS='Judo Activity Log'!$I$23),POINTSEARNED),"")</f>
        <v/>
      </c>
      <c r="F29" s="83" t="str">
        <f>IF(AND((SUMPRODUCT(--(POINTYEARS='Point Summary'!F$9),--(POINTCLASS='Judo Activity Log'!$I$23),POINTSEARNED)&gt;0),(F$9&lt;&gt;"")),SUMPRODUCT(--(POINTYEARS='Point Summary'!F$9),--(POINTCLASS='Judo Activity Log'!$I$23),POINTSEARNED),"")</f>
        <v/>
      </c>
      <c r="G29" s="84" t="str">
        <f>IF(AND((SUMPRODUCT(--(POINTYEARS='Point Summary'!G$9),--(POINTCLASS='Judo Activity Log'!$I$23),POINTSEARNED)&gt;0),(G$9&lt;&gt;"")),SUMPRODUCT(--(POINTYEARS='Point Summary'!G$9),--(POINTCLASS='Judo Activity Log'!$I$23),POINTSEARNED),"")</f>
        <v/>
      </c>
      <c r="H29" s="83" t="str">
        <f>IF(AND((SUMPRODUCT(--(POINTYEARS='Point Summary'!H$9),--(POINTCLASS='Judo Activity Log'!$I$23),POINTSEARNED)&gt;0),(H$9&lt;&gt;"")),SUMPRODUCT(--(POINTYEARS='Point Summary'!H$9),--(POINTCLASS='Judo Activity Log'!$I$23),POINTSEARNED),"")</f>
        <v/>
      </c>
      <c r="I29" s="84" t="str">
        <f>IF(AND((SUMPRODUCT(--(POINTYEARS='Point Summary'!I$9),--(POINTCLASS='Judo Activity Log'!$I$23),POINTSEARNED)&gt;0),(I$9&lt;&gt;"")),SUMPRODUCT(--(POINTYEARS='Point Summary'!I$9),--(POINTCLASS='Judo Activity Log'!$I$23),POINTSEARNED),"")</f>
        <v/>
      </c>
      <c r="J29" s="83" t="str">
        <f>IF(AND((SUMPRODUCT(--(POINTYEARS='Point Summary'!J$9),--(POINTCLASS='Judo Activity Log'!$I$23),POINTSEARNED)&gt;0),(J$9&lt;&gt;"")),SUMPRODUCT(--(POINTYEARS='Point Summary'!J$9),--(POINTCLASS='Judo Activity Log'!$I$23),POINTSEARNED),"")</f>
        <v/>
      </c>
      <c r="K29" s="84" t="str">
        <f>IF(AND((SUMPRODUCT(--(POINTYEARS='Point Summary'!K$9),--(POINTCLASS='Judo Activity Log'!$I$23),POINTSEARNED)&gt;0),(K$9&lt;&gt;"")),SUMPRODUCT(--(POINTYEARS='Point Summary'!K$9),--(POINTCLASS='Judo Activity Log'!$I$23),POINTSEARNED),"")</f>
        <v/>
      </c>
      <c r="L29" s="83" t="str">
        <f>IF(AND((SUMPRODUCT(--(POINTYEARS='Point Summary'!L$9),--(POINTCLASS='Judo Activity Log'!$I$23),POINTSEARNED)&gt;0),(L$9&lt;&gt;"")),SUMPRODUCT(--(POINTYEARS='Point Summary'!L$9),--(POINTCLASS='Judo Activity Log'!$I$23),POINTSEARNED),"")</f>
        <v/>
      </c>
      <c r="M29" s="84" t="str">
        <f>IF(AND((SUMPRODUCT(--(POINTYEARS='Point Summary'!M$9),--(POINTCLASS='Judo Activity Log'!$I$23),POINTSEARNED)&gt;0),(M$9&lt;&gt;"")),SUMPRODUCT(--(POINTYEARS='Point Summary'!M$9),--(POINTCLASS='Judo Activity Log'!$I$23),POINTSEARNED),"")</f>
        <v/>
      </c>
      <c r="N29" s="83" t="str">
        <f>IF(AND((SUMPRODUCT(--(POINTYEARS='Point Summary'!N$9),--(POINTCLASS='Judo Activity Log'!$I$23),POINTSEARNED)&gt;0),(N$9&lt;&gt;"")),SUMPRODUCT(--(POINTYEARS='Point Summary'!N$9),--(POINTCLASS='Judo Activity Log'!$I$23),POINTSEARNED),"")</f>
        <v/>
      </c>
      <c r="O29" s="84" t="str">
        <f>IF(AND((SUMPRODUCT(--(POINTYEARS='Point Summary'!O$9),--(POINTCLASS='Judo Activity Log'!$I$23),POINTSEARNED)&gt;0),(O$9&lt;&gt;"")),SUMPRODUCT(--(POINTYEARS='Point Summary'!O$9),--(POINTCLASS='Judo Activity Log'!$I$23),POINTSEARNED),"")</f>
        <v/>
      </c>
      <c r="P29" s="83" t="str">
        <f>IF(AND((SUMPRODUCT(--(POINTYEARS='Point Summary'!P$9),--(POINTCLASS='Judo Activity Log'!$I$23),POINTSEARNED)&gt;0),(P$9&lt;&gt;"")),SUMPRODUCT(--(POINTYEARS='Point Summary'!P$9),--(POINTCLASS='Judo Activity Log'!$I$23),POINTSEARNED),"")</f>
        <v/>
      </c>
      <c r="Q29" s="84" t="str">
        <f>IF(AND((SUMPRODUCT(--(POINTYEARS='Point Summary'!Q$9),--(POINTCLASS='Judo Activity Log'!$I$23),POINTSEARNED)&gt;0),(Q$9&lt;&gt;"")),SUMPRODUCT(--(POINTYEARS='Point Summary'!Q$9),--(POINTCLASS='Judo Activity Log'!$I$23),POINTSEARNED),"")</f>
        <v/>
      </c>
      <c r="R29" s="83" t="str">
        <f>IF(AND((SUMPRODUCT(--(POINTYEARS='Point Summary'!R$9),--(POINTCLASS='Judo Activity Log'!$I$23),POINTSEARNED)&gt;0),(R$9&lt;&gt;"")),SUMPRODUCT(--(POINTYEARS='Point Summary'!R$9),--(POINTCLASS='Judo Activity Log'!$I$23),POINTSEARNED),"")</f>
        <v/>
      </c>
      <c r="S29" s="84" t="str">
        <f>IF(AND((SUMPRODUCT(--(POINTYEARS='Point Summary'!S$9),--(POINTCLASS='Judo Activity Log'!$I$23),POINTSEARNED)&gt;0),(S$9&lt;&gt;"")),SUMPRODUCT(--(POINTYEARS='Point Summary'!S$9),--(POINTCLASS='Judo Activity Log'!$I$23),POINTSEARNED),"")</f>
        <v/>
      </c>
      <c r="T29" s="83" t="str">
        <f>IF(AND((SUMPRODUCT(--(POINTYEARS='Point Summary'!T$9),--(POINTCLASS='Judo Activity Log'!$I$23),POINTSEARNED)&gt;0),(T$9&lt;&gt;"")),SUMPRODUCT(--(POINTYEARS='Point Summary'!T$9),--(POINTCLASS='Judo Activity Log'!$I$23),POINTSEARNED),"")</f>
        <v/>
      </c>
      <c r="U29" s="84" t="str">
        <f>IF(AND((SUMPRODUCT(--(POINTYEARS='Point Summary'!U$9),--(POINTCLASS='Judo Activity Log'!$I$23),POINTSEARNED)&gt;0),(U$9&lt;&gt;"")),SUMPRODUCT(--(POINTYEARS='Point Summary'!U$9),--(POINTCLASS='Judo Activity Log'!$I$23),POINTSEARNED),"")</f>
        <v/>
      </c>
      <c r="V29" s="83" t="str">
        <f>IF(AND((SUMPRODUCT(--(POINTYEARS='Point Summary'!V$9),--(POINTCLASS='Judo Activity Log'!$I$23),POINTSEARNED)&gt;0),(V$9&lt;&gt;"")),SUMPRODUCT(--(POINTYEARS='Point Summary'!V$9),--(POINTCLASS='Judo Activity Log'!$I$23),POINTSEARNED),"")</f>
        <v/>
      </c>
      <c r="W29" s="85">
        <f t="shared" si="0"/>
        <v>0</v>
      </c>
    </row>
    <row r="30" spans="1:25" x14ac:dyDescent="0.25">
      <c r="A30" s="16" t="s">
        <v>84</v>
      </c>
      <c r="B30" s="83" t="str">
        <f>IF(AND((SUMPRODUCT(--(POINTYEARS='Point Summary'!B$9),--(POINTCLASS='Judo Activity Log'!$I$24),POINTSEARNED)&gt;0),(B$9&lt;&gt;"")),SUMPRODUCT(--(POINTYEARS='Point Summary'!B$9),--(POINTCLASS='Judo Activity Log'!$I$24),POINTSEARNED),"")</f>
        <v/>
      </c>
      <c r="C30" s="84" t="str">
        <f>IF(AND((SUMPRODUCT(--(POINTYEARS='Point Summary'!C$9),--(POINTCLASS='Judo Activity Log'!$I$24),POINTSEARNED)&gt;0),(C$9&lt;&gt;"")),SUMPRODUCT(--(POINTYEARS='Point Summary'!C$9),--(POINTCLASS='Judo Activity Log'!$I$24),POINTSEARNED),"")</f>
        <v/>
      </c>
      <c r="D30" s="83" t="str">
        <f>IF(AND((SUMPRODUCT(--(POINTYEARS='Point Summary'!D$9),--(POINTCLASS='Judo Activity Log'!$I$24),POINTSEARNED)&gt;0),(D$9&lt;&gt;"")),SUMPRODUCT(--(POINTYEARS='Point Summary'!D$9),--(POINTCLASS='Judo Activity Log'!$I$24),POINTSEARNED),"")</f>
        <v/>
      </c>
      <c r="E30" s="84" t="str">
        <f>IF(AND((SUMPRODUCT(--(POINTYEARS='Point Summary'!E$9),--(POINTCLASS='Judo Activity Log'!$I$24),POINTSEARNED)&gt;0),(E$9&lt;&gt;"")),SUMPRODUCT(--(POINTYEARS='Point Summary'!E$9),--(POINTCLASS='Judo Activity Log'!$I$24),POINTSEARNED),"")</f>
        <v/>
      </c>
      <c r="F30" s="83" t="str">
        <f>IF(AND((SUMPRODUCT(--(POINTYEARS='Point Summary'!F$9),--(POINTCLASS='Judo Activity Log'!$I$24),POINTSEARNED)&gt;0),(F$9&lt;&gt;"")),SUMPRODUCT(--(POINTYEARS='Point Summary'!F$9),--(POINTCLASS='Judo Activity Log'!$I$24),POINTSEARNED),"")</f>
        <v/>
      </c>
      <c r="G30" s="84" t="str">
        <f>IF(AND((SUMPRODUCT(--(POINTYEARS='Point Summary'!G$9),--(POINTCLASS='Judo Activity Log'!$I$24),POINTSEARNED)&gt;0),(G$9&lt;&gt;"")),SUMPRODUCT(--(POINTYEARS='Point Summary'!G$9),--(POINTCLASS='Judo Activity Log'!$I$24),POINTSEARNED),"")</f>
        <v/>
      </c>
      <c r="H30" s="83" t="str">
        <f>IF(AND((SUMPRODUCT(--(POINTYEARS='Point Summary'!H$9),--(POINTCLASS='Judo Activity Log'!$I$24),POINTSEARNED)&gt;0),(H$9&lt;&gt;"")),SUMPRODUCT(--(POINTYEARS='Point Summary'!H$9),--(POINTCLASS='Judo Activity Log'!$I$24),POINTSEARNED),"")</f>
        <v/>
      </c>
      <c r="I30" s="84" t="str">
        <f>IF(AND((SUMPRODUCT(--(POINTYEARS='Point Summary'!I$9),--(POINTCLASS='Judo Activity Log'!$I$24),POINTSEARNED)&gt;0),(I$9&lt;&gt;"")),SUMPRODUCT(--(POINTYEARS='Point Summary'!I$9),--(POINTCLASS='Judo Activity Log'!$I$24),POINTSEARNED),"")</f>
        <v/>
      </c>
      <c r="J30" s="83" t="str">
        <f>IF(AND((SUMPRODUCT(--(POINTYEARS='Point Summary'!J$9),--(POINTCLASS='Judo Activity Log'!$I$24),POINTSEARNED)&gt;0),(J$9&lt;&gt;"")),SUMPRODUCT(--(POINTYEARS='Point Summary'!J$9),--(POINTCLASS='Judo Activity Log'!$I$24),POINTSEARNED),"")</f>
        <v/>
      </c>
      <c r="K30" s="84" t="str">
        <f>IF(AND((SUMPRODUCT(--(POINTYEARS='Point Summary'!K$9),--(POINTCLASS='Judo Activity Log'!$I$24),POINTSEARNED)&gt;0),(K$9&lt;&gt;"")),SUMPRODUCT(--(POINTYEARS='Point Summary'!K$9),--(POINTCLASS='Judo Activity Log'!$I$24),POINTSEARNED),"")</f>
        <v/>
      </c>
      <c r="L30" s="83" t="str">
        <f>IF(AND((SUMPRODUCT(--(POINTYEARS='Point Summary'!L$9),--(POINTCLASS='Judo Activity Log'!$I$24),POINTSEARNED)&gt;0),(L$9&lt;&gt;"")),SUMPRODUCT(--(POINTYEARS='Point Summary'!L$9),--(POINTCLASS='Judo Activity Log'!$I$24),POINTSEARNED),"")</f>
        <v/>
      </c>
      <c r="M30" s="84" t="str">
        <f>IF(AND((SUMPRODUCT(--(POINTYEARS='Point Summary'!M$9),--(POINTCLASS='Judo Activity Log'!$I$24),POINTSEARNED)&gt;0),(M$9&lt;&gt;"")),SUMPRODUCT(--(POINTYEARS='Point Summary'!M$9),--(POINTCLASS='Judo Activity Log'!$I$24),POINTSEARNED),"")</f>
        <v/>
      </c>
      <c r="N30" s="83" t="str">
        <f>IF(AND((SUMPRODUCT(--(POINTYEARS='Point Summary'!N$9),--(POINTCLASS='Judo Activity Log'!$I$24),POINTSEARNED)&gt;0),(N$9&lt;&gt;"")),SUMPRODUCT(--(POINTYEARS='Point Summary'!N$9),--(POINTCLASS='Judo Activity Log'!$I$24),POINTSEARNED),"")</f>
        <v/>
      </c>
      <c r="O30" s="84" t="str">
        <f>IF(AND((SUMPRODUCT(--(POINTYEARS='Point Summary'!O$9),--(POINTCLASS='Judo Activity Log'!$I$24),POINTSEARNED)&gt;0),(O$9&lt;&gt;"")),SUMPRODUCT(--(POINTYEARS='Point Summary'!O$9),--(POINTCLASS='Judo Activity Log'!$I$24),POINTSEARNED),"")</f>
        <v/>
      </c>
      <c r="P30" s="83" t="str">
        <f>IF(AND((SUMPRODUCT(--(POINTYEARS='Point Summary'!P$9),--(POINTCLASS='Judo Activity Log'!$I$24),POINTSEARNED)&gt;0),(P$9&lt;&gt;"")),SUMPRODUCT(--(POINTYEARS='Point Summary'!P$9),--(POINTCLASS='Judo Activity Log'!$I$24),POINTSEARNED),"")</f>
        <v/>
      </c>
      <c r="Q30" s="84" t="str">
        <f>IF(AND((SUMPRODUCT(--(POINTYEARS='Point Summary'!Q$9),--(POINTCLASS='Judo Activity Log'!$I$24),POINTSEARNED)&gt;0),(Q$9&lt;&gt;"")),SUMPRODUCT(--(POINTYEARS='Point Summary'!Q$9),--(POINTCLASS='Judo Activity Log'!$I$24),POINTSEARNED),"")</f>
        <v/>
      </c>
      <c r="R30" s="83" t="str">
        <f>IF(AND((SUMPRODUCT(--(POINTYEARS='Point Summary'!R$9),--(POINTCLASS='Judo Activity Log'!$I$24),POINTSEARNED)&gt;0),(R$9&lt;&gt;"")),SUMPRODUCT(--(POINTYEARS='Point Summary'!R$9),--(POINTCLASS='Judo Activity Log'!$I$24),POINTSEARNED),"")</f>
        <v/>
      </c>
      <c r="S30" s="84" t="str">
        <f>IF(AND((SUMPRODUCT(--(POINTYEARS='Point Summary'!S$9),--(POINTCLASS='Judo Activity Log'!$I$24),POINTSEARNED)&gt;0),(S$9&lt;&gt;"")),SUMPRODUCT(--(POINTYEARS='Point Summary'!S$9),--(POINTCLASS='Judo Activity Log'!$I$24),POINTSEARNED),"")</f>
        <v/>
      </c>
      <c r="T30" s="83" t="str">
        <f>IF(AND((SUMPRODUCT(--(POINTYEARS='Point Summary'!T$9),--(POINTCLASS='Judo Activity Log'!$I$24),POINTSEARNED)&gt;0),(T$9&lt;&gt;"")),SUMPRODUCT(--(POINTYEARS='Point Summary'!T$9),--(POINTCLASS='Judo Activity Log'!$I$24),POINTSEARNED),"")</f>
        <v/>
      </c>
      <c r="U30" s="84" t="str">
        <f>IF(AND((SUMPRODUCT(--(POINTYEARS='Point Summary'!U$9),--(POINTCLASS='Judo Activity Log'!$I$24),POINTSEARNED)&gt;0),(U$9&lt;&gt;"")),SUMPRODUCT(--(POINTYEARS='Point Summary'!U$9),--(POINTCLASS='Judo Activity Log'!$I$24),POINTSEARNED),"")</f>
        <v/>
      </c>
      <c r="V30" s="83" t="str">
        <f>IF(AND((SUMPRODUCT(--(POINTYEARS='Point Summary'!V$9),--(POINTCLASS='Judo Activity Log'!$I$24),POINTSEARNED)&gt;0),(V$9&lt;&gt;"")),SUMPRODUCT(--(POINTYEARS='Point Summary'!V$9),--(POINTCLASS='Judo Activity Log'!$I$24),POINTSEARNED),"")</f>
        <v/>
      </c>
      <c r="W30" s="85">
        <f t="shared" si="0"/>
        <v>0</v>
      </c>
    </row>
    <row r="31" spans="1:25" x14ac:dyDescent="0.25">
      <c r="A31" s="90" t="s">
        <v>85</v>
      </c>
      <c r="B31" s="83" t="str">
        <f>IF(AND((SUMPRODUCT(--(POINTYEARS='Point Summary'!B$9),--(POINTCLASS='Judo Activity Log'!$I$25),POINTSEARNED)&gt;0),(B$9&lt;&gt;"")),SUMPRODUCT(--(POINTYEARS='Point Summary'!B$9),--(POINTCLASS='Judo Activity Log'!$I$25),POINTSEARNED),"")</f>
        <v/>
      </c>
      <c r="C31" s="84" t="str">
        <f>IF(AND((SUMPRODUCT(--(POINTYEARS='Point Summary'!C$9),--(POINTCLASS='Judo Activity Log'!$I$25),POINTSEARNED)&gt;0),(C$9&lt;&gt;"")),SUMPRODUCT(--(POINTYEARS='Point Summary'!C$9),--(POINTCLASS='Judo Activity Log'!$I$25),POINTSEARNED),"")</f>
        <v/>
      </c>
      <c r="D31" s="83" t="str">
        <f>IF(AND((SUMPRODUCT(--(POINTYEARS='Point Summary'!D$9),--(POINTCLASS='Judo Activity Log'!$I$25),POINTSEARNED)&gt;0),(D$9&lt;&gt;"")),SUMPRODUCT(--(POINTYEARS='Point Summary'!D$9),--(POINTCLASS='Judo Activity Log'!$I$25),POINTSEARNED),"")</f>
        <v/>
      </c>
      <c r="E31" s="84" t="str">
        <f>IF(AND((SUMPRODUCT(--(POINTYEARS='Point Summary'!E$9),--(POINTCLASS='Judo Activity Log'!$I$25),POINTSEARNED)&gt;0),(E$9&lt;&gt;"")),SUMPRODUCT(--(POINTYEARS='Point Summary'!E$9),--(POINTCLASS='Judo Activity Log'!$I$25),POINTSEARNED),"")</f>
        <v/>
      </c>
      <c r="F31" s="83" t="str">
        <f>IF(AND((SUMPRODUCT(--(POINTYEARS='Point Summary'!F$9),--(POINTCLASS='Judo Activity Log'!$I$25),POINTSEARNED)&gt;0),(F$9&lt;&gt;"")),SUMPRODUCT(--(POINTYEARS='Point Summary'!F$9),--(POINTCLASS='Judo Activity Log'!$I$25),POINTSEARNED),"")</f>
        <v/>
      </c>
      <c r="G31" s="84" t="str">
        <f>IF(AND((SUMPRODUCT(--(POINTYEARS='Point Summary'!G$9),--(POINTCLASS='Judo Activity Log'!$I$25),POINTSEARNED)&gt;0),(G$9&lt;&gt;"")),SUMPRODUCT(--(POINTYEARS='Point Summary'!G$9),--(POINTCLASS='Judo Activity Log'!$I$25),POINTSEARNED),"")</f>
        <v/>
      </c>
      <c r="H31" s="83" t="str">
        <f>IF(AND((SUMPRODUCT(--(POINTYEARS='Point Summary'!H$9),--(POINTCLASS='Judo Activity Log'!$I$25),POINTSEARNED)&gt;0),(H$9&lt;&gt;"")),SUMPRODUCT(--(POINTYEARS='Point Summary'!H$9),--(POINTCLASS='Judo Activity Log'!$I$25),POINTSEARNED),"")</f>
        <v/>
      </c>
      <c r="I31" s="84" t="str">
        <f>IF(AND((SUMPRODUCT(--(POINTYEARS='Point Summary'!I$9),--(POINTCLASS='Judo Activity Log'!$I$25),POINTSEARNED)&gt;0),(I$9&lt;&gt;"")),SUMPRODUCT(--(POINTYEARS='Point Summary'!I$9),--(POINTCLASS='Judo Activity Log'!$I$25),POINTSEARNED),"")</f>
        <v/>
      </c>
      <c r="J31" s="83" t="str">
        <f>IF(AND((SUMPRODUCT(--(POINTYEARS='Point Summary'!J$9),--(POINTCLASS='Judo Activity Log'!$I$25),POINTSEARNED)&gt;0),(J$9&lt;&gt;"")),SUMPRODUCT(--(POINTYEARS='Point Summary'!J$9),--(POINTCLASS='Judo Activity Log'!$I$25),POINTSEARNED),"")</f>
        <v/>
      </c>
      <c r="K31" s="84" t="str">
        <f>IF(AND((SUMPRODUCT(--(POINTYEARS='Point Summary'!K$9),--(POINTCLASS='Judo Activity Log'!$I$25),POINTSEARNED)&gt;0),(K$9&lt;&gt;"")),SUMPRODUCT(--(POINTYEARS='Point Summary'!K$9),--(POINTCLASS='Judo Activity Log'!$I$25),POINTSEARNED),"")</f>
        <v/>
      </c>
      <c r="L31" s="83" t="str">
        <f>IF(AND((SUMPRODUCT(--(POINTYEARS='Point Summary'!L$9),--(POINTCLASS='Judo Activity Log'!$I$25),POINTSEARNED)&gt;0),(L$9&lt;&gt;"")),SUMPRODUCT(--(POINTYEARS='Point Summary'!L$9),--(POINTCLASS='Judo Activity Log'!$I$25),POINTSEARNED),"")</f>
        <v/>
      </c>
      <c r="M31" s="84" t="str">
        <f>IF(AND((SUMPRODUCT(--(POINTYEARS='Point Summary'!M$9),--(POINTCLASS='Judo Activity Log'!$I$25),POINTSEARNED)&gt;0),(M$9&lt;&gt;"")),SUMPRODUCT(--(POINTYEARS='Point Summary'!M$9),--(POINTCLASS='Judo Activity Log'!$I$25),POINTSEARNED),"")</f>
        <v/>
      </c>
      <c r="N31" s="83" t="str">
        <f>IF(AND((SUMPRODUCT(--(POINTYEARS='Point Summary'!N$9),--(POINTCLASS='Judo Activity Log'!$I$25),POINTSEARNED)&gt;0),(N$9&lt;&gt;"")),SUMPRODUCT(--(POINTYEARS='Point Summary'!N$9),--(POINTCLASS='Judo Activity Log'!$I$25),POINTSEARNED),"")</f>
        <v/>
      </c>
      <c r="O31" s="84" t="str">
        <f>IF(AND((SUMPRODUCT(--(POINTYEARS='Point Summary'!O$9),--(POINTCLASS='Judo Activity Log'!$I$25),POINTSEARNED)&gt;0),(O$9&lt;&gt;"")),SUMPRODUCT(--(POINTYEARS='Point Summary'!O$9),--(POINTCLASS='Judo Activity Log'!$I$25),POINTSEARNED),"")</f>
        <v/>
      </c>
      <c r="P31" s="83" t="str">
        <f>IF(AND((SUMPRODUCT(--(POINTYEARS='Point Summary'!P$9),--(POINTCLASS='Judo Activity Log'!$I$25),POINTSEARNED)&gt;0),(P$9&lt;&gt;"")),SUMPRODUCT(--(POINTYEARS='Point Summary'!P$9),--(POINTCLASS='Judo Activity Log'!$I$25),POINTSEARNED),"")</f>
        <v/>
      </c>
      <c r="Q31" s="84" t="str">
        <f>IF(AND((SUMPRODUCT(--(POINTYEARS='Point Summary'!Q$9),--(POINTCLASS='Judo Activity Log'!$I$25),POINTSEARNED)&gt;0),(Q$9&lt;&gt;"")),SUMPRODUCT(--(POINTYEARS='Point Summary'!Q$9),--(POINTCLASS='Judo Activity Log'!$I$25),POINTSEARNED),"")</f>
        <v/>
      </c>
      <c r="R31" s="83" t="str">
        <f>IF(AND((SUMPRODUCT(--(POINTYEARS='Point Summary'!R$9),--(POINTCLASS='Judo Activity Log'!$I$25),POINTSEARNED)&gt;0),(R$9&lt;&gt;"")),SUMPRODUCT(--(POINTYEARS='Point Summary'!R$9),--(POINTCLASS='Judo Activity Log'!$I$25),POINTSEARNED),"")</f>
        <v/>
      </c>
      <c r="S31" s="84" t="str">
        <f>IF(AND((SUMPRODUCT(--(POINTYEARS='Point Summary'!S$9),--(POINTCLASS='Judo Activity Log'!$I$25),POINTSEARNED)&gt;0),(S$9&lt;&gt;"")),SUMPRODUCT(--(POINTYEARS='Point Summary'!S$9),--(POINTCLASS='Judo Activity Log'!$I$25),POINTSEARNED),"")</f>
        <v/>
      </c>
      <c r="T31" s="83" t="str">
        <f>IF(AND((SUMPRODUCT(--(POINTYEARS='Point Summary'!T$9),--(POINTCLASS='Judo Activity Log'!$I$25),POINTSEARNED)&gt;0),(T$9&lt;&gt;"")),SUMPRODUCT(--(POINTYEARS='Point Summary'!T$9),--(POINTCLASS='Judo Activity Log'!$I$25),POINTSEARNED),"")</f>
        <v/>
      </c>
      <c r="U31" s="84" t="str">
        <f>IF(AND((SUMPRODUCT(--(POINTYEARS='Point Summary'!U$9),--(POINTCLASS='Judo Activity Log'!$I$25),POINTSEARNED)&gt;0),(U$9&lt;&gt;"")),SUMPRODUCT(--(POINTYEARS='Point Summary'!U$9),--(POINTCLASS='Judo Activity Log'!$I$25),POINTSEARNED),"")</f>
        <v/>
      </c>
      <c r="V31" s="83" t="str">
        <f>IF(AND((SUMPRODUCT(--(POINTYEARS='Point Summary'!V$9),--(POINTCLASS='Judo Activity Log'!$I$25),POINTSEARNED)&gt;0),(V$9&lt;&gt;"")),SUMPRODUCT(--(POINTYEARS='Point Summary'!V$9),--(POINTCLASS='Judo Activity Log'!$I$25),POINTSEARNED),"")</f>
        <v/>
      </c>
      <c r="W31" s="85">
        <f t="shared" si="0"/>
        <v>0</v>
      </c>
    </row>
    <row r="32" spans="1:25" x14ac:dyDescent="0.25">
      <c r="A32" s="90" t="s">
        <v>86</v>
      </c>
      <c r="B32" s="83" t="str">
        <f>IF(AND((SUMPRODUCT(--(POINTYEARS='Point Summary'!B$9),--(POINTCLASS='Judo Activity Log'!$I$26),POINTSEARNED)&gt;0),(B$9&lt;&gt;"")),SUMPRODUCT(--(POINTYEARS='Point Summary'!B$9),--(POINTCLASS='Judo Activity Log'!$I$26),POINTSEARNED),"")</f>
        <v/>
      </c>
      <c r="C32" s="84" t="str">
        <f>IF(AND((SUMPRODUCT(--(POINTYEARS='Point Summary'!C$9),--(POINTCLASS='Judo Activity Log'!$I$26),POINTSEARNED)&gt;0),(C$9&lt;&gt;"")),SUMPRODUCT(--(POINTYEARS='Point Summary'!C$9),--(POINTCLASS='Judo Activity Log'!$I$26),POINTSEARNED),"")</f>
        <v/>
      </c>
      <c r="D32" s="83" t="str">
        <f>IF(AND((SUMPRODUCT(--(POINTYEARS='Point Summary'!D$9),--(POINTCLASS='Judo Activity Log'!$I$26),POINTSEARNED)&gt;0),(D$9&lt;&gt;"")),SUMPRODUCT(--(POINTYEARS='Point Summary'!D$9),--(POINTCLASS='Judo Activity Log'!$I$26),POINTSEARNED),"")</f>
        <v/>
      </c>
      <c r="E32" s="84" t="str">
        <f>IF(AND((SUMPRODUCT(--(POINTYEARS='Point Summary'!E$9),--(POINTCLASS='Judo Activity Log'!$I$26),POINTSEARNED)&gt;0),(E$9&lt;&gt;"")),SUMPRODUCT(--(POINTYEARS='Point Summary'!E$9),--(POINTCLASS='Judo Activity Log'!$I$26),POINTSEARNED),"")</f>
        <v/>
      </c>
      <c r="F32" s="83" t="str">
        <f>IF(AND((SUMPRODUCT(--(POINTYEARS='Point Summary'!F$9),--(POINTCLASS='Judo Activity Log'!$I$26),POINTSEARNED)&gt;0),(F$9&lt;&gt;"")),SUMPRODUCT(--(POINTYEARS='Point Summary'!F$9),--(POINTCLASS='Judo Activity Log'!$I$26),POINTSEARNED),"")</f>
        <v/>
      </c>
      <c r="G32" s="84" t="str">
        <f>IF(AND((SUMPRODUCT(--(POINTYEARS='Point Summary'!G$9),--(POINTCLASS='Judo Activity Log'!$I$26),POINTSEARNED)&gt;0),(G$9&lt;&gt;"")),SUMPRODUCT(--(POINTYEARS='Point Summary'!G$9),--(POINTCLASS='Judo Activity Log'!$I$26),POINTSEARNED),"")</f>
        <v/>
      </c>
      <c r="H32" s="83" t="str">
        <f>IF(AND((SUMPRODUCT(--(POINTYEARS='Point Summary'!H$9),--(POINTCLASS='Judo Activity Log'!$I$26),POINTSEARNED)&gt;0),(H$9&lt;&gt;"")),SUMPRODUCT(--(POINTYEARS='Point Summary'!H$9),--(POINTCLASS='Judo Activity Log'!$I$26),POINTSEARNED),"")</f>
        <v/>
      </c>
      <c r="I32" s="84" t="str">
        <f>IF(AND((SUMPRODUCT(--(POINTYEARS='Point Summary'!I$9),--(POINTCLASS='Judo Activity Log'!$I$26),POINTSEARNED)&gt;0),(I$9&lt;&gt;"")),SUMPRODUCT(--(POINTYEARS='Point Summary'!I$9),--(POINTCLASS='Judo Activity Log'!$I$26),POINTSEARNED),"")</f>
        <v/>
      </c>
      <c r="J32" s="83" t="str">
        <f>IF(AND((SUMPRODUCT(--(POINTYEARS='Point Summary'!J$9),--(POINTCLASS='Judo Activity Log'!$I$26),POINTSEARNED)&gt;0),(J$9&lt;&gt;"")),SUMPRODUCT(--(POINTYEARS='Point Summary'!J$9),--(POINTCLASS='Judo Activity Log'!$I$26),POINTSEARNED),"")</f>
        <v/>
      </c>
      <c r="K32" s="84" t="str">
        <f>IF(AND((SUMPRODUCT(--(POINTYEARS='Point Summary'!K$9),--(POINTCLASS='Judo Activity Log'!$I$26),POINTSEARNED)&gt;0),(K$9&lt;&gt;"")),SUMPRODUCT(--(POINTYEARS='Point Summary'!K$9),--(POINTCLASS='Judo Activity Log'!$I$26),POINTSEARNED),"")</f>
        <v/>
      </c>
      <c r="L32" s="83" t="str">
        <f>IF(AND((SUMPRODUCT(--(POINTYEARS='Point Summary'!L$9),--(POINTCLASS='Judo Activity Log'!$I$26),POINTSEARNED)&gt;0),(L$9&lt;&gt;"")),SUMPRODUCT(--(POINTYEARS='Point Summary'!L$9),--(POINTCLASS='Judo Activity Log'!$I$26),POINTSEARNED),"")</f>
        <v/>
      </c>
      <c r="M32" s="84" t="str">
        <f>IF(AND((SUMPRODUCT(--(POINTYEARS='Point Summary'!M$9),--(POINTCLASS='Judo Activity Log'!$I$26),POINTSEARNED)&gt;0),(M$9&lt;&gt;"")),SUMPRODUCT(--(POINTYEARS='Point Summary'!M$9),--(POINTCLASS='Judo Activity Log'!$I$26),POINTSEARNED),"")</f>
        <v/>
      </c>
      <c r="N32" s="83" t="str">
        <f>IF(AND((SUMPRODUCT(--(POINTYEARS='Point Summary'!N$9),--(POINTCLASS='Judo Activity Log'!$I$26),POINTSEARNED)&gt;0),(N$9&lt;&gt;"")),SUMPRODUCT(--(POINTYEARS='Point Summary'!N$9),--(POINTCLASS='Judo Activity Log'!$I$26),POINTSEARNED),"")</f>
        <v/>
      </c>
      <c r="O32" s="84" t="str">
        <f>IF(AND((SUMPRODUCT(--(POINTYEARS='Point Summary'!O$9),--(POINTCLASS='Judo Activity Log'!$I$26),POINTSEARNED)&gt;0),(O$9&lt;&gt;"")),SUMPRODUCT(--(POINTYEARS='Point Summary'!O$9),--(POINTCLASS='Judo Activity Log'!$I$26),POINTSEARNED),"")</f>
        <v/>
      </c>
      <c r="P32" s="83" t="str">
        <f>IF(AND((SUMPRODUCT(--(POINTYEARS='Point Summary'!P$9),--(POINTCLASS='Judo Activity Log'!$I$26),POINTSEARNED)&gt;0),(P$9&lt;&gt;"")),SUMPRODUCT(--(POINTYEARS='Point Summary'!P$9),--(POINTCLASS='Judo Activity Log'!$I$26),POINTSEARNED),"")</f>
        <v/>
      </c>
      <c r="Q32" s="84" t="str">
        <f>IF(AND((SUMPRODUCT(--(POINTYEARS='Point Summary'!Q$9),--(POINTCLASS='Judo Activity Log'!$I$26),POINTSEARNED)&gt;0),(Q$9&lt;&gt;"")),SUMPRODUCT(--(POINTYEARS='Point Summary'!Q$9),--(POINTCLASS='Judo Activity Log'!$I$26),POINTSEARNED),"")</f>
        <v/>
      </c>
      <c r="R32" s="83" t="str">
        <f>IF(AND((SUMPRODUCT(--(POINTYEARS='Point Summary'!R$9),--(POINTCLASS='Judo Activity Log'!$I$26),POINTSEARNED)&gt;0),(R$9&lt;&gt;"")),SUMPRODUCT(--(POINTYEARS='Point Summary'!R$9),--(POINTCLASS='Judo Activity Log'!$I$26),POINTSEARNED),"")</f>
        <v/>
      </c>
      <c r="S32" s="84" t="str">
        <f>IF(AND((SUMPRODUCT(--(POINTYEARS='Point Summary'!S$9),--(POINTCLASS='Judo Activity Log'!$I$26),POINTSEARNED)&gt;0),(S$9&lt;&gt;"")),SUMPRODUCT(--(POINTYEARS='Point Summary'!S$9),--(POINTCLASS='Judo Activity Log'!$I$26),POINTSEARNED),"")</f>
        <v/>
      </c>
      <c r="T32" s="83" t="str">
        <f>IF(AND((SUMPRODUCT(--(POINTYEARS='Point Summary'!T$9),--(POINTCLASS='Judo Activity Log'!$I$26),POINTSEARNED)&gt;0),(T$9&lt;&gt;"")),SUMPRODUCT(--(POINTYEARS='Point Summary'!T$9),--(POINTCLASS='Judo Activity Log'!$I$26),POINTSEARNED),"")</f>
        <v/>
      </c>
      <c r="U32" s="84" t="str">
        <f>IF(AND((SUMPRODUCT(--(POINTYEARS='Point Summary'!U$9),--(POINTCLASS='Judo Activity Log'!$I$26),POINTSEARNED)&gt;0),(U$9&lt;&gt;"")),SUMPRODUCT(--(POINTYEARS='Point Summary'!U$9),--(POINTCLASS='Judo Activity Log'!$I$26),POINTSEARNED),"")</f>
        <v/>
      </c>
      <c r="V32" s="83" t="str">
        <f>IF(AND((SUMPRODUCT(--(POINTYEARS='Point Summary'!V$9),--(POINTCLASS='Judo Activity Log'!$I$26),POINTSEARNED)&gt;0),(V$9&lt;&gt;"")),SUMPRODUCT(--(POINTYEARS='Point Summary'!V$9),--(POINTCLASS='Judo Activity Log'!$I$26),POINTSEARNED),"")</f>
        <v/>
      </c>
      <c r="W32" s="85">
        <f t="shared" ref="W32:W37" si="1">SUM(B32:V32)</f>
        <v>0</v>
      </c>
    </row>
    <row r="33" spans="1:25" x14ac:dyDescent="0.25">
      <c r="A33" s="90" t="s">
        <v>87</v>
      </c>
      <c r="B33" s="83" t="str">
        <f>IF(AND((SUMPRODUCT(--(POINTYEARS='Point Summary'!B$9),--(POINTCLASS='Judo Activity Log'!$I$27),POINTSEARNED)&gt;0),(B$9&lt;&gt;"")),SUMPRODUCT(--(POINTYEARS='Point Summary'!B$9),--(POINTCLASS='Judo Activity Log'!$I$27),POINTSEARNED),"")</f>
        <v/>
      </c>
      <c r="C33" s="84" t="str">
        <f>IF(AND((SUMPRODUCT(--(POINTYEARS='Point Summary'!C$9),--(POINTCLASS='Judo Activity Log'!$I$27),POINTSEARNED)&gt;0),(C$9&lt;&gt;"")),SUMPRODUCT(--(POINTYEARS='Point Summary'!C$9),--(POINTCLASS='Judo Activity Log'!$I$27),POINTSEARNED),"")</f>
        <v/>
      </c>
      <c r="D33" s="83" t="str">
        <f>IF(AND((SUMPRODUCT(--(POINTYEARS='Point Summary'!D$9),--(POINTCLASS='Judo Activity Log'!$I$27),POINTSEARNED)&gt;0),(D$9&lt;&gt;"")),SUMPRODUCT(--(POINTYEARS='Point Summary'!D$9),--(POINTCLASS='Judo Activity Log'!$I$27),POINTSEARNED),"")</f>
        <v/>
      </c>
      <c r="E33" s="84" t="str">
        <f>IF(AND((SUMPRODUCT(--(POINTYEARS='Point Summary'!E$9),--(POINTCLASS='Judo Activity Log'!$I$27),POINTSEARNED)&gt;0),(E$9&lt;&gt;"")),SUMPRODUCT(--(POINTYEARS='Point Summary'!E$9),--(POINTCLASS='Judo Activity Log'!$I$27),POINTSEARNED),"")</f>
        <v/>
      </c>
      <c r="F33" s="83" t="str">
        <f>IF(AND((SUMPRODUCT(--(POINTYEARS='Point Summary'!F$9),--(POINTCLASS='Judo Activity Log'!$I$27),POINTSEARNED)&gt;0),(F$9&lt;&gt;"")),SUMPRODUCT(--(POINTYEARS='Point Summary'!F$9),--(POINTCLASS='Judo Activity Log'!$I$27),POINTSEARNED),"")</f>
        <v/>
      </c>
      <c r="G33" s="84" t="str">
        <f>IF(AND((SUMPRODUCT(--(POINTYEARS='Point Summary'!G$9),--(POINTCLASS='Judo Activity Log'!$I$27),POINTSEARNED)&gt;0),(G$9&lt;&gt;"")),SUMPRODUCT(--(POINTYEARS='Point Summary'!G$9),--(POINTCLASS='Judo Activity Log'!$I$27),POINTSEARNED),"")</f>
        <v/>
      </c>
      <c r="H33" s="83" t="str">
        <f>IF(AND((SUMPRODUCT(--(POINTYEARS='Point Summary'!H$9),--(POINTCLASS='Judo Activity Log'!$I$27),POINTSEARNED)&gt;0),(H$9&lt;&gt;"")),SUMPRODUCT(--(POINTYEARS='Point Summary'!H$9),--(POINTCLASS='Judo Activity Log'!$I$27),POINTSEARNED),"")</f>
        <v/>
      </c>
      <c r="I33" s="84" t="str">
        <f>IF(AND((SUMPRODUCT(--(POINTYEARS='Point Summary'!I$9),--(POINTCLASS='Judo Activity Log'!$I$27),POINTSEARNED)&gt;0),(I$9&lt;&gt;"")),SUMPRODUCT(--(POINTYEARS='Point Summary'!I$9),--(POINTCLASS='Judo Activity Log'!$I$27),POINTSEARNED),"")</f>
        <v/>
      </c>
      <c r="J33" s="83" t="str">
        <f>IF(AND((SUMPRODUCT(--(POINTYEARS='Point Summary'!J$9),--(POINTCLASS='Judo Activity Log'!$I$27),POINTSEARNED)&gt;0),(J$9&lt;&gt;"")),SUMPRODUCT(--(POINTYEARS='Point Summary'!J$9),--(POINTCLASS='Judo Activity Log'!$I$27),POINTSEARNED),"")</f>
        <v/>
      </c>
      <c r="K33" s="84" t="str">
        <f>IF(AND((SUMPRODUCT(--(POINTYEARS='Point Summary'!K$9),--(POINTCLASS='Judo Activity Log'!$I$27),POINTSEARNED)&gt;0),(K$9&lt;&gt;"")),SUMPRODUCT(--(POINTYEARS='Point Summary'!K$9),--(POINTCLASS='Judo Activity Log'!$I$27),POINTSEARNED),"")</f>
        <v/>
      </c>
      <c r="L33" s="83" t="str">
        <f>IF(AND((SUMPRODUCT(--(POINTYEARS='Point Summary'!L$9),--(POINTCLASS='Judo Activity Log'!$I$27),POINTSEARNED)&gt;0),(L$9&lt;&gt;"")),SUMPRODUCT(--(POINTYEARS='Point Summary'!L$9),--(POINTCLASS='Judo Activity Log'!$I$27),POINTSEARNED),"")</f>
        <v/>
      </c>
      <c r="M33" s="84" t="str">
        <f>IF(AND((SUMPRODUCT(--(POINTYEARS='Point Summary'!M$9),--(POINTCLASS='Judo Activity Log'!$I$27),POINTSEARNED)&gt;0),(M$9&lt;&gt;"")),SUMPRODUCT(--(POINTYEARS='Point Summary'!M$9),--(POINTCLASS='Judo Activity Log'!$I$27),POINTSEARNED),"")</f>
        <v/>
      </c>
      <c r="N33" s="83" t="str">
        <f>IF(AND((SUMPRODUCT(--(POINTYEARS='Point Summary'!N$9),--(POINTCLASS='Judo Activity Log'!$I$27),POINTSEARNED)&gt;0),(N$9&lt;&gt;"")),SUMPRODUCT(--(POINTYEARS='Point Summary'!N$9),--(POINTCLASS='Judo Activity Log'!$I$27),POINTSEARNED),"")</f>
        <v/>
      </c>
      <c r="O33" s="84" t="str">
        <f>IF(AND((SUMPRODUCT(--(POINTYEARS='Point Summary'!O$9),--(POINTCLASS='Judo Activity Log'!$I$27),POINTSEARNED)&gt;0),(O$9&lt;&gt;"")),SUMPRODUCT(--(POINTYEARS='Point Summary'!O$9),--(POINTCLASS='Judo Activity Log'!$I$27),POINTSEARNED),"")</f>
        <v/>
      </c>
      <c r="P33" s="83" t="str">
        <f>IF(AND((SUMPRODUCT(--(POINTYEARS='Point Summary'!P$9),--(POINTCLASS='Judo Activity Log'!$I$27),POINTSEARNED)&gt;0),(P$9&lt;&gt;"")),SUMPRODUCT(--(POINTYEARS='Point Summary'!P$9),--(POINTCLASS='Judo Activity Log'!$I$27),POINTSEARNED),"")</f>
        <v/>
      </c>
      <c r="Q33" s="84" t="str">
        <f>IF(AND((SUMPRODUCT(--(POINTYEARS='Point Summary'!Q$9),--(POINTCLASS='Judo Activity Log'!$I$27),POINTSEARNED)&gt;0),(Q$9&lt;&gt;"")),SUMPRODUCT(--(POINTYEARS='Point Summary'!Q$9),--(POINTCLASS='Judo Activity Log'!$I$27),POINTSEARNED),"")</f>
        <v/>
      </c>
      <c r="R33" s="83" t="str">
        <f>IF(AND((SUMPRODUCT(--(POINTYEARS='Point Summary'!R$9),--(POINTCLASS='Judo Activity Log'!$I$27),POINTSEARNED)&gt;0),(R$9&lt;&gt;"")),SUMPRODUCT(--(POINTYEARS='Point Summary'!R$9),--(POINTCLASS='Judo Activity Log'!$I$27),POINTSEARNED),"")</f>
        <v/>
      </c>
      <c r="S33" s="84" t="str">
        <f>IF(AND((SUMPRODUCT(--(POINTYEARS='Point Summary'!S$9),--(POINTCLASS='Judo Activity Log'!$I$27),POINTSEARNED)&gt;0),(S$9&lt;&gt;"")),SUMPRODUCT(--(POINTYEARS='Point Summary'!S$9),--(POINTCLASS='Judo Activity Log'!$I$27),POINTSEARNED),"")</f>
        <v/>
      </c>
      <c r="T33" s="83" t="str">
        <f>IF(AND((SUMPRODUCT(--(POINTYEARS='Point Summary'!T$9),--(POINTCLASS='Judo Activity Log'!$I$27),POINTSEARNED)&gt;0),(T$9&lt;&gt;"")),SUMPRODUCT(--(POINTYEARS='Point Summary'!T$9),--(POINTCLASS='Judo Activity Log'!$I$27),POINTSEARNED),"")</f>
        <v/>
      </c>
      <c r="U33" s="84" t="str">
        <f>IF(AND((SUMPRODUCT(--(POINTYEARS='Point Summary'!U$9),--(POINTCLASS='Judo Activity Log'!$I$27),POINTSEARNED)&gt;0),(U$9&lt;&gt;"")),SUMPRODUCT(--(POINTYEARS='Point Summary'!U$9),--(POINTCLASS='Judo Activity Log'!$I$27),POINTSEARNED),"")</f>
        <v/>
      </c>
      <c r="V33" s="83" t="str">
        <f>IF(AND((SUMPRODUCT(--(POINTYEARS='Point Summary'!V$9),--(POINTCLASS='Judo Activity Log'!$I$27),POINTSEARNED)&gt;0),(V$9&lt;&gt;"")),SUMPRODUCT(--(POINTYEARS='Point Summary'!V$9),--(POINTCLASS='Judo Activity Log'!$I$27),POINTSEARNED),"")</f>
        <v/>
      </c>
      <c r="W33" s="85">
        <f t="shared" si="1"/>
        <v>0</v>
      </c>
    </row>
    <row r="34" spans="1:25" x14ac:dyDescent="0.25">
      <c r="A34" s="90" t="s">
        <v>88</v>
      </c>
      <c r="B34" s="83" t="str">
        <f>IF(AND((SUMPRODUCT(--(POINTYEARS='Point Summary'!B$9),--(POINTCLASS='Judo Activity Log'!$I$28),POINTSEARNED)&gt;0),(B$9&lt;&gt;"")),SUMPRODUCT(--(POINTYEARS='Point Summary'!B$9),--(POINTCLASS='Judo Activity Log'!$I$28),POINTSEARNED),"")</f>
        <v/>
      </c>
      <c r="C34" s="84" t="str">
        <f>IF(AND((SUMPRODUCT(--(POINTYEARS='Point Summary'!C$9),--(POINTCLASS='Judo Activity Log'!$I$28),POINTSEARNED)&gt;0),(C$9&lt;&gt;"")),SUMPRODUCT(--(POINTYEARS='Point Summary'!C$9),--(POINTCLASS='Judo Activity Log'!$I$28),POINTSEARNED),"")</f>
        <v/>
      </c>
      <c r="D34" s="83" t="str">
        <f>IF(AND((SUMPRODUCT(--(POINTYEARS='Point Summary'!D$9),--(POINTCLASS='Judo Activity Log'!$I$28),POINTSEARNED)&gt;0),(D$9&lt;&gt;"")),SUMPRODUCT(--(POINTYEARS='Point Summary'!D$9),--(POINTCLASS='Judo Activity Log'!$I$28),POINTSEARNED),"")</f>
        <v/>
      </c>
      <c r="E34" s="84" t="str">
        <f>IF(AND((SUMPRODUCT(--(POINTYEARS='Point Summary'!E$9),--(POINTCLASS='Judo Activity Log'!$I$28),POINTSEARNED)&gt;0),(E$9&lt;&gt;"")),SUMPRODUCT(--(POINTYEARS='Point Summary'!E$9),--(POINTCLASS='Judo Activity Log'!$I$28),POINTSEARNED),"")</f>
        <v/>
      </c>
      <c r="F34" s="83" t="str">
        <f>IF(AND((SUMPRODUCT(--(POINTYEARS='Point Summary'!F$9),--(POINTCLASS='Judo Activity Log'!$I$28),POINTSEARNED)&gt;0),(F$9&lt;&gt;"")),SUMPRODUCT(--(POINTYEARS='Point Summary'!F$9),--(POINTCLASS='Judo Activity Log'!$I$28),POINTSEARNED),"")</f>
        <v/>
      </c>
      <c r="G34" s="84" t="str">
        <f>IF(AND((SUMPRODUCT(--(POINTYEARS='Point Summary'!G$9),--(POINTCLASS='Judo Activity Log'!$I$28),POINTSEARNED)&gt;0),(G$9&lt;&gt;"")),SUMPRODUCT(--(POINTYEARS='Point Summary'!G$9),--(POINTCLASS='Judo Activity Log'!$I$28),POINTSEARNED),"")</f>
        <v/>
      </c>
      <c r="H34" s="83" t="str">
        <f>IF(AND((SUMPRODUCT(--(POINTYEARS='Point Summary'!H$9),--(POINTCLASS='Judo Activity Log'!$I$28),POINTSEARNED)&gt;0),(H$9&lt;&gt;"")),SUMPRODUCT(--(POINTYEARS='Point Summary'!H$9),--(POINTCLASS='Judo Activity Log'!$I$28),POINTSEARNED),"")</f>
        <v/>
      </c>
      <c r="I34" s="84" t="str">
        <f>IF(AND((SUMPRODUCT(--(POINTYEARS='Point Summary'!I$9),--(POINTCLASS='Judo Activity Log'!$I$28),POINTSEARNED)&gt;0),(I$9&lt;&gt;"")),SUMPRODUCT(--(POINTYEARS='Point Summary'!I$9),--(POINTCLASS='Judo Activity Log'!$I$28),POINTSEARNED),"")</f>
        <v/>
      </c>
      <c r="J34" s="83" t="str">
        <f>IF(AND((SUMPRODUCT(--(POINTYEARS='Point Summary'!J$9),--(POINTCLASS='Judo Activity Log'!$I$28),POINTSEARNED)&gt;0),(J$9&lt;&gt;"")),SUMPRODUCT(--(POINTYEARS='Point Summary'!J$9),--(POINTCLASS='Judo Activity Log'!$I$28),POINTSEARNED),"")</f>
        <v/>
      </c>
      <c r="K34" s="84" t="str">
        <f>IF(AND((SUMPRODUCT(--(POINTYEARS='Point Summary'!K$9),--(POINTCLASS='Judo Activity Log'!$I$28),POINTSEARNED)&gt;0),(K$9&lt;&gt;"")),SUMPRODUCT(--(POINTYEARS='Point Summary'!K$9),--(POINTCLASS='Judo Activity Log'!$I$28),POINTSEARNED),"")</f>
        <v/>
      </c>
      <c r="L34" s="83" t="str">
        <f>IF(AND((SUMPRODUCT(--(POINTYEARS='Point Summary'!L$9),--(POINTCLASS='Judo Activity Log'!$I$28),POINTSEARNED)&gt;0),(L$9&lt;&gt;"")),SUMPRODUCT(--(POINTYEARS='Point Summary'!L$9),--(POINTCLASS='Judo Activity Log'!$I$28),POINTSEARNED),"")</f>
        <v/>
      </c>
      <c r="M34" s="84" t="str">
        <f>IF(AND((SUMPRODUCT(--(POINTYEARS='Point Summary'!M$9),--(POINTCLASS='Judo Activity Log'!$I$28),POINTSEARNED)&gt;0),(M$9&lt;&gt;"")),SUMPRODUCT(--(POINTYEARS='Point Summary'!M$9),--(POINTCLASS='Judo Activity Log'!$I$28),POINTSEARNED),"")</f>
        <v/>
      </c>
      <c r="N34" s="83" t="str">
        <f>IF(AND((SUMPRODUCT(--(POINTYEARS='Point Summary'!N$9),--(POINTCLASS='Judo Activity Log'!$I$28),POINTSEARNED)&gt;0),(N$9&lt;&gt;"")),SUMPRODUCT(--(POINTYEARS='Point Summary'!N$9),--(POINTCLASS='Judo Activity Log'!$I$28),POINTSEARNED),"")</f>
        <v/>
      </c>
      <c r="O34" s="84" t="str">
        <f>IF(AND((SUMPRODUCT(--(POINTYEARS='Point Summary'!O$9),--(POINTCLASS='Judo Activity Log'!$I$28),POINTSEARNED)&gt;0),(O$9&lt;&gt;"")),SUMPRODUCT(--(POINTYEARS='Point Summary'!O$9),--(POINTCLASS='Judo Activity Log'!$I$28),POINTSEARNED),"")</f>
        <v/>
      </c>
      <c r="P34" s="83" t="str">
        <f>IF(AND((SUMPRODUCT(--(POINTYEARS='Point Summary'!P$9),--(POINTCLASS='Judo Activity Log'!$I$28),POINTSEARNED)&gt;0),(P$9&lt;&gt;"")),SUMPRODUCT(--(POINTYEARS='Point Summary'!P$9),--(POINTCLASS='Judo Activity Log'!$I$28),POINTSEARNED),"")</f>
        <v/>
      </c>
      <c r="Q34" s="84" t="str">
        <f>IF(AND((SUMPRODUCT(--(POINTYEARS='Point Summary'!Q$9),--(POINTCLASS='Judo Activity Log'!$I$28),POINTSEARNED)&gt;0),(Q$9&lt;&gt;"")),SUMPRODUCT(--(POINTYEARS='Point Summary'!Q$9),--(POINTCLASS='Judo Activity Log'!$I$28),POINTSEARNED),"")</f>
        <v/>
      </c>
      <c r="R34" s="83" t="str">
        <f>IF(AND((SUMPRODUCT(--(POINTYEARS='Point Summary'!R$9),--(POINTCLASS='Judo Activity Log'!$I$28),POINTSEARNED)&gt;0),(R$9&lt;&gt;"")),SUMPRODUCT(--(POINTYEARS='Point Summary'!R$9),--(POINTCLASS='Judo Activity Log'!$I$28),POINTSEARNED),"")</f>
        <v/>
      </c>
      <c r="S34" s="84" t="str">
        <f>IF(AND((SUMPRODUCT(--(POINTYEARS='Point Summary'!S$9),--(POINTCLASS='Judo Activity Log'!$I$28),POINTSEARNED)&gt;0),(S$9&lt;&gt;"")),SUMPRODUCT(--(POINTYEARS='Point Summary'!S$9),--(POINTCLASS='Judo Activity Log'!$I$28),POINTSEARNED),"")</f>
        <v/>
      </c>
      <c r="T34" s="83" t="str">
        <f>IF(AND((SUMPRODUCT(--(POINTYEARS='Point Summary'!T$9),--(POINTCLASS='Judo Activity Log'!$I$28),POINTSEARNED)&gt;0),(T$9&lt;&gt;"")),SUMPRODUCT(--(POINTYEARS='Point Summary'!T$9),--(POINTCLASS='Judo Activity Log'!$I$28),POINTSEARNED),"")</f>
        <v/>
      </c>
      <c r="U34" s="84" t="str">
        <f>IF(AND((SUMPRODUCT(--(POINTYEARS='Point Summary'!U$9),--(POINTCLASS='Judo Activity Log'!$I$28),POINTSEARNED)&gt;0),(U$9&lt;&gt;"")),SUMPRODUCT(--(POINTYEARS='Point Summary'!U$9),--(POINTCLASS='Judo Activity Log'!$I$28),POINTSEARNED),"")</f>
        <v/>
      </c>
      <c r="V34" s="83" t="str">
        <f>IF(AND((SUMPRODUCT(--(POINTYEARS='Point Summary'!V$9),--(POINTCLASS='Judo Activity Log'!$I$28),POINTSEARNED)&gt;0),(V$9&lt;&gt;"")),SUMPRODUCT(--(POINTYEARS='Point Summary'!V$9),--(POINTCLASS='Judo Activity Log'!$I$28),POINTSEARNED),"")</f>
        <v/>
      </c>
      <c r="W34" s="85">
        <f t="shared" si="1"/>
        <v>0</v>
      </c>
    </row>
    <row r="35" spans="1:25" ht="22.5" x14ac:dyDescent="0.25">
      <c r="A35" s="90" t="s">
        <v>93</v>
      </c>
      <c r="B35" s="83" t="str">
        <f>IF(AND((SUMPRODUCT(--(POINTYEARS='Point Summary'!B$9),--(POINTCLASS='Judo Activity Log'!$I$33),POINTSEARNED)&gt;0),(B$9&lt;&gt;"")),SUMPRODUCT(--(POINTYEARS='Point Summary'!B$9),--(POINTCLASS='Judo Activity Log'!$I$33),POINTSEARNED),"")</f>
        <v/>
      </c>
      <c r="C35" s="84" t="str">
        <f>IF(AND((SUMPRODUCT(--(POINTYEARS='Point Summary'!C$9),--(POINTCLASS='Judo Activity Log'!$I$33),POINTSEARNED)&gt;0),(C$9&lt;&gt;"")),SUMPRODUCT(--(POINTYEARS='Point Summary'!C$9),--(POINTCLASS='Judo Activity Log'!$I$33),POINTSEARNED),"")</f>
        <v/>
      </c>
      <c r="D35" s="83" t="str">
        <f>IF(AND((SUMPRODUCT(--(POINTYEARS='Point Summary'!D$9),--(POINTCLASS='Judo Activity Log'!$I$33),POINTSEARNED)&gt;0),(D$9&lt;&gt;"")),SUMPRODUCT(--(POINTYEARS='Point Summary'!D$9),--(POINTCLASS='Judo Activity Log'!$I$33),POINTSEARNED),"")</f>
        <v/>
      </c>
      <c r="E35" s="84" t="str">
        <f>IF(AND((SUMPRODUCT(--(POINTYEARS='Point Summary'!E$9),--(POINTCLASS='Judo Activity Log'!$I$33),POINTSEARNED)&gt;0),(E$9&lt;&gt;"")),SUMPRODUCT(--(POINTYEARS='Point Summary'!E$9),--(POINTCLASS='Judo Activity Log'!$I$33),POINTSEARNED),"")</f>
        <v/>
      </c>
      <c r="F35" s="83" t="str">
        <f>IF(AND((SUMPRODUCT(--(POINTYEARS='Point Summary'!F$9),--(POINTCLASS='Judo Activity Log'!$I$33),POINTSEARNED)&gt;0),(F$9&lt;&gt;"")),SUMPRODUCT(--(POINTYEARS='Point Summary'!F$9),--(POINTCLASS='Judo Activity Log'!$I$33),POINTSEARNED),"")</f>
        <v/>
      </c>
      <c r="G35" s="84" t="str">
        <f>IF(AND((SUMPRODUCT(--(POINTYEARS='Point Summary'!G$9),--(POINTCLASS='Judo Activity Log'!$I$33),POINTSEARNED)&gt;0),(G$9&lt;&gt;"")),SUMPRODUCT(--(POINTYEARS='Point Summary'!G$9),--(POINTCLASS='Judo Activity Log'!$I$33),POINTSEARNED),"")</f>
        <v/>
      </c>
      <c r="H35" s="83" t="str">
        <f>IF(AND((SUMPRODUCT(--(POINTYEARS='Point Summary'!H$9),--(POINTCLASS='Judo Activity Log'!$I$33),POINTSEARNED)&gt;0),(H$9&lt;&gt;"")),SUMPRODUCT(--(POINTYEARS='Point Summary'!H$9),--(POINTCLASS='Judo Activity Log'!$I$33),POINTSEARNED),"")</f>
        <v/>
      </c>
      <c r="I35" s="84" t="str">
        <f>IF(AND((SUMPRODUCT(--(POINTYEARS='Point Summary'!I$9),--(POINTCLASS='Judo Activity Log'!$I$33),POINTSEARNED)&gt;0),(I$9&lt;&gt;"")),SUMPRODUCT(--(POINTYEARS='Point Summary'!I$9),--(POINTCLASS='Judo Activity Log'!$I$33),POINTSEARNED),"")</f>
        <v/>
      </c>
      <c r="J35" s="83" t="str">
        <f>IF(AND((SUMPRODUCT(--(POINTYEARS='Point Summary'!J$9),--(POINTCLASS='Judo Activity Log'!$I$33),POINTSEARNED)&gt;0),(J$9&lt;&gt;"")),SUMPRODUCT(--(POINTYEARS='Point Summary'!J$9),--(POINTCLASS='Judo Activity Log'!$I$33),POINTSEARNED),"")</f>
        <v/>
      </c>
      <c r="K35" s="84" t="str">
        <f>IF(AND((SUMPRODUCT(--(POINTYEARS='Point Summary'!K$9),--(POINTCLASS='Judo Activity Log'!$I$33),POINTSEARNED)&gt;0),(K$9&lt;&gt;"")),SUMPRODUCT(--(POINTYEARS='Point Summary'!K$9),--(POINTCLASS='Judo Activity Log'!$I$33),POINTSEARNED),"")</f>
        <v/>
      </c>
      <c r="L35" s="83" t="str">
        <f>IF(AND((SUMPRODUCT(--(POINTYEARS='Point Summary'!L$9),--(POINTCLASS='Judo Activity Log'!$I$33),POINTSEARNED)&gt;0),(L$9&lt;&gt;"")),SUMPRODUCT(--(POINTYEARS='Point Summary'!L$9),--(POINTCLASS='Judo Activity Log'!$I$33),POINTSEARNED),"")</f>
        <v/>
      </c>
      <c r="M35" s="84" t="str">
        <f>IF(AND((SUMPRODUCT(--(POINTYEARS='Point Summary'!M$9),--(POINTCLASS='Judo Activity Log'!$I$33),POINTSEARNED)&gt;0),(M$9&lt;&gt;"")),SUMPRODUCT(--(POINTYEARS='Point Summary'!M$9),--(POINTCLASS='Judo Activity Log'!$I$33),POINTSEARNED),"")</f>
        <v/>
      </c>
      <c r="N35" s="83" t="str">
        <f>IF(AND((SUMPRODUCT(--(POINTYEARS='Point Summary'!N$9),--(POINTCLASS='Judo Activity Log'!$I$33),POINTSEARNED)&gt;0),(N$9&lt;&gt;"")),SUMPRODUCT(--(POINTYEARS='Point Summary'!N$9),--(POINTCLASS='Judo Activity Log'!$I$33),POINTSEARNED),"")</f>
        <v/>
      </c>
      <c r="O35" s="84" t="str">
        <f>IF(AND((SUMPRODUCT(--(POINTYEARS='Point Summary'!O$9),--(POINTCLASS='Judo Activity Log'!$I$33),POINTSEARNED)&gt;0),(O$9&lt;&gt;"")),SUMPRODUCT(--(POINTYEARS='Point Summary'!O$9),--(POINTCLASS='Judo Activity Log'!$I$33),POINTSEARNED),"")</f>
        <v/>
      </c>
      <c r="P35" s="83" t="str">
        <f>IF(AND((SUMPRODUCT(--(POINTYEARS='Point Summary'!P$9),--(POINTCLASS='Judo Activity Log'!$I$33),POINTSEARNED)&gt;0),(P$9&lt;&gt;"")),SUMPRODUCT(--(POINTYEARS='Point Summary'!P$9),--(POINTCLASS='Judo Activity Log'!$I$33),POINTSEARNED),"")</f>
        <v/>
      </c>
      <c r="Q35" s="84" t="str">
        <f>IF(AND((SUMPRODUCT(--(POINTYEARS='Point Summary'!Q$9),--(POINTCLASS='Judo Activity Log'!$I$33),POINTSEARNED)&gt;0),(Q$9&lt;&gt;"")),SUMPRODUCT(--(POINTYEARS='Point Summary'!Q$9),--(POINTCLASS='Judo Activity Log'!$I$33),POINTSEARNED),"")</f>
        <v/>
      </c>
      <c r="R35" s="83" t="str">
        <f>IF(AND((SUMPRODUCT(--(POINTYEARS='Point Summary'!R$9),--(POINTCLASS='Judo Activity Log'!$I$33),POINTSEARNED)&gt;0),(R$9&lt;&gt;"")),SUMPRODUCT(--(POINTYEARS='Point Summary'!R$9),--(POINTCLASS='Judo Activity Log'!$I$33),POINTSEARNED),"")</f>
        <v/>
      </c>
      <c r="S35" s="84" t="str">
        <f>IF(AND((SUMPRODUCT(--(POINTYEARS='Point Summary'!S$9),--(POINTCLASS='Judo Activity Log'!$I$33),POINTSEARNED)&gt;0),(S$9&lt;&gt;"")),SUMPRODUCT(--(POINTYEARS='Point Summary'!S$9),--(POINTCLASS='Judo Activity Log'!$I$33),POINTSEARNED),"")</f>
        <v/>
      </c>
      <c r="T35" s="83" t="str">
        <f>IF(AND((SUMPRODUCT(--(POINTYEARS='Point Summary'!T$9),--(POINTCLASS='Judo Activity Log'!$I$33),POINTSEARNED)&gt;0),(T$9&lt;&gt;"")),SUMPRODUCT(--(POINTYEARS='Point Summary'!T$9),--(POINTCLASS='Judo Activity Log'!$I$33),POINTSEARNED),"")</f>
        <v/>
      </c>
      <c r="U35" s="84" t="str">
        <f>IF(AND((SUMPRODUCT(--(POINTYEARS='Point Summary'!U$9),--(POINTCLASS='Judo Activity Log'!$I$33),POINTSEARNED)&gt;0),(U$9&lt;&gt;"")),SUMPRODUCT(--(POINTYEARS='Point Summary'!U$9),--(POINTCLASS='Judo Activity Log'!$I$33),POINTSEARNED),"")</f>
        <v/>
      </c>
      <c r="V35" s="83" t="str">
        <f>IF(AND((SUMPRODUCT(--(POINTYEARS='Point Summary'!V$9),--(POINTCLASS='Judo Activity Log'!$I$33),POINTSEARNED)&gt;0),(V$9&lt;&gt;"")),SUMPRODUCT(--(POINTYEARS='Point Summary'!V$9),--(POINTCLASS='Judo Activity Log'!$I$33),POINTSEARNED),"")</f>
        <v/>
      </c>
      <c r="W35" s="85">
        <f t="shared" si="1"/>
        <v>0</v>
      </c>
    </row>
    <row r="36" spans="1:25" x14ac:dyDescent="0.25">
      <c r="A36" s="90" t="s">
        <v>89</v>
      </c>
      <c r="B36" s="83" t="str">
        <f>IF(AND((SUMPRODUCT(--(POINTYEARS='Point Summary'!B$9),--(POINTCLASS='Judo Activity Log'!$I$29),POINTSEARNED)&gt;0),(B$9&lt;&gt;"")),SUMPRODUCT(--(POINTYEARS='Point Summary'!B$9),--(POINTCLASS='Judo Activity Log'!$I$29),POINTSEARNED),"")</f>
        <v/>
      </c>
      <c r="C36" s="84" t="str">
        <f>IF(AND((SUMPRODUCT(--(POINTYEARS='Point Summary'!C$9),--(POINTCLASS='Judo Activity Log'!$I$29),POINTSEARNED)&gt;0),(C$9&lt;&gt;"")),SUMPRODUCT(--(POINTYEARS='Point Summary'!C$9),--(POINTCLASS='Judo Activity Log'!$I$29),POINTSEARNED),"")</f>
        <v/>
      </c>
      <c r="D36" s="83" t="str">
        <f>IF(AND((SUMPRODUCT(--(POINTYEARS='Point Summary'!D$9),--(POINTCLASS='Judo Activity Log'!$I$29),POINTSEARNED)&gt;0),(D$9&lt;&gt;"")),SUMPRODUCT(--(POINTYEARS='Point Summary'!D$9),--(POINTCLASS='Judo Activity Log'!$I$29),POINTSEARNED),"")</f>
        <v/>
      </c>
      <c r="E36" s="84" t="str">
        <f>IF(AND((SUMPRODUCT(--(POINTYEARS='Point Summary'!E$9),--(POINTCLASS='Judo Activity Log'!$I$29),POINTSEARNED)&gt;0),(E$9&lt;&gt;"")),SUMPRODUCT(--(POINTYEARS='Point Summary'!E$9),--(POINTCLASS='Judo Activity Log'!$I$29),POINTSEARNED),"")</f>
        <v/>
      </c>
      <c r="F36" s="83" t="str">
        <f>IF(AND((SUMPRODUCT(--(POINTYEARS='Point Summary'!F$9),--(POINTCLASS='Judo Activity Log'!$I$29),POINTSEARNED)&gt;0),(F$9&lt;&gt;"")),SUMPRODUCT(--(POINTYEARS='Point Summary'!F$9),--(POINTCLASS='Judo Activity Log'!$I$29),POINTSEARNED),"")</f>
        <v/>
      </c>
      <c r="G36" s="84" t="str">
        <f>IF(AND((SUMPRODUCT(--(POINTYEARS='Point Summary'!G$9),--(POINTCLASS='Judo Activity Log'!$I$29),POINTSEARNED)&gt;0),(G$9&lt;&gt;"")),SUMPRODUCT(--(POINTYEARS='Point Summary'!G$9),--(POINTCLASS='Judo Activity Log'!$I$29),POINTSEARNED),"")</f>
        <v/>
      </c>
      <c r="H36" s="83" t="str">
        <f>IF(AND((SUMPRODUCT(--(POINTYEARS='Point Summary'!H$9),--(POINTCLASS='Judo Activity Log'!$I$29),POINTSEARNED)&gt;0),(H$9&lt;&gt;"")),SUMPRODUCT(--(POINTYEARS='Point Summary'!H$9),--(POINTCLASS='Judo Activity Log'!$I$29),POINTSEARNED),"")</f>
        <v/>
      </c>
      <c r="I36" s="84" t="str">
        <f>IF(AND((SUMPRODUCT(--(POINTYEARS='Point Summary'!I$9),--(POINTCLASS='Judo Activity Log'!$I$29),POINTSEARNED)&gt;0),(I$9&lt;&gt;"")),SUMPRODUCT(--(POINTYEARS='Point Summary'!I$9),--(POINTCLASS='Judo Activity Log'!$I$29),POINTSEARNED),"")</f>
        <v/>
      </c>
      <c r="J36" s="83" t="str">
        <f>IF(AND((SUMPRODUCT(--(POINTYEARS='Point Summary'!J$9),--(POINTCLASS='Judo Activity Log'!$I$29),POINTSEARNED)&gt;0),(J$9&lt;&gt;"")),SUMPRODUCT(--(POINTYEARS='Point Summary'!J$9),--(POINTCLASS='Judo Activity Log'!$I$29),POINTSEARNED),"")</f>
        <v/>
      </c>
      <c r="K36" s="84" t="str">
        <f>IF(AND((SUMPRODUCT(--(POINTYEARS='Point Summary'!K$9),--(POINTCLASS='Judo Activity Log'!$I$29),POINTSEARNED)&gt;0),(K$9&lt;&gt;"")),SUMPRODUCT(--(POINTYEARS='Point Summary'!K$9),--(POINTCLASS='Judo Activity Log'!$I$29),POINTSEARNED),"")</f>
        <v/>
      </c>
      <c r="L36" s="83" t="str">
        <f>IF(AND((SUMPRODUCT(--(POINTYEARS='Point Summary'!L$9),--(POINTCLASS='Judo Activity Log'!$I$29),POINTSEARNED)&gt;0),(L$9&lt;&gt;"")),SUMPRODUCT(--(POINTYEARS='Point Summary'!L$9),--(POINTCLASS='Judo Activity Log'!$I$29),POINTSEARNED),"")</f>
        <v/>
      </c>
      <c r="M36" s="84" t="str">
        <f>IF(AND((SUMPRODUCT(--(POINTYEARS='Point Summary'!M$9),--(POINTCLASS='Judo Activity Log'!$I$29),POINTSEARNED)&gt;0),(M$9&lt;&gt;"")),SUMPRODUCT(--(POINTYEARS='Point Summary'!M$9),--(POINTCLASS='Judo Activity Log'!$I$29),POINTSEARNED),"")</f>
        <v/>
      </c>
      <c r="N36" s="83" t="str">
        <f>IF(AND((SUMPRODUCT(--(POINTYEARS='Point Summary'!N$9),--(POINTCLASS='Judo Activity Log'!$I$29),POINTSEARNED)&gt;0),(N$9&lt;&gt;"")),SUMPRODUCT(--(POINTYEARS='Point Summary'!N$9),--(POINTCLASS='Judo Activity Log'!$I$29),POINTSEARNED),"")</f>
        <v/>
      </c>
      <c r="O36" s="84" t="str">
        <f>IF(AND((SUMPRODUCT(--(POINTYEARS='Point Summary'!O$9),--(POINTCLASS='Judo Activity Log'!$I$29),POINTSEARNED)&gt;0),(O$9&lt;&gt;"")),SUMPRODUCT(--(POINTYEARS='Point Summary'!O$9),--(POINTCLASS='Judo Activity Log'!$I$29),POINTSEARNED),"")</f>
        <v/>
      </c>
      <c r="P36" s="83" t="str">
        <f>IF(AND((SUMPRODUCT(--(POINTYEARS='Point Summary'!P$9),--(POINTCLASS='Judo Activity Log'!$I$29),POINTSEARNED)&gt;0),(P$9&lt;&gt;"")),SUMPRODUCT(--(POINTYEARS='Point Summary'!P$9),--(POINTCLASS='Judo Activity Log'!$I$29),POINTSEARNED),"")</f>
        <v/>
      </c>
      <c r="Q36" s="84" t="str">
        <f>IF(AND((SUMPRODUCT(--(POINTYEARS='Point Summary'!Q$9),--(POINTCLASS='Judo Activity Log'!$I$29),POINTSEARNED)&gt;0),(Q$9&lt;&gt;"")),SUMPRODUCT(--(POINTYEARS='Point Summary'!Q$9),--(POINTCLASS='Judo Activity Log'!$I$29),POINTSEARNED),"")</f>
        <v/>
      </c>
      <c r="R36" s="83" t="str">
        <f>IF(AND((SUMPRODUCT(--(POINTYEARS='Point Summary'!R$9),--(POINTCLASS='Judo Activity Log'!$I$29),POINTSEARNED)&gt;0),(R$9&lt;&gt;"")),SUMPRODUCT(--(POINTYEARS='Point Summary'!R$9),--(POINTCLASS='Judo Activity Log'!$I$29),POINTSEARNED),"")</f>
        <v/>
      </c>
      <c r="S36" s="84" t="str">
        <f>IF(AND((SUMPRODUCT(--(POINTYEARS='Point Summary'!S$9),--(POINTCLASS='Judo Activity Log'!$I$29),POINTSEARNED)&gt;0),(S$9&lt;&gt;"")),SUMPRODUCT(--(POINTYEARS='Point Summary'!S$9),--(POINTCLASS='Judo Activity Log'!$I$29),POINTSEARNED),"")</f>
        <v/>
      </c>
      <c r="T36" s="83" t="str">
        <f>IF(AND((SUMPRODUCT(--(POINTYEARS='Point Summary'!T$9),--(POINTCLASS='Judo Activity Log'!$I$29),POINTSEARNED)&gt;0),(T$9&lt;&gt;"")),SUMPRODUCT(--(POINTYEARS='Point Summary'!T$9),--(POINTCLASS='Judo Activity Log'!$I$29),POINTSEARNED),"")</f>
        <v/>
      </c>
      <c r="U36" s="84" t="str">
        <f>IF(AND((SUMPRODUCT(--(POINTYEARS='Point Summary'!U$9),--(POINTCLASS='Judo Activity Log'!$I$29),POINTSEARNED)&gt;0),(U$9&lt;&gt;"")),SUMPRODUCT(--(POINTYEARS='Point Summary'!U$9),--(POINTCLASS='Judo Activity Log'!$I$29),POINTSEARNED),"")</f>
        <v/>
      </c>
      <c r="V36" s="83" t="str">
        <f>IF(AND((SUMPRODUCT(--(POINTYEARS='Point Summary'!V$9),--(POINTCLASS='Judo Activity Log'!$I$29),POINTSEARNED)&gt;0),(V$9&lt;&gt;"")),SUMPRODUCT(--(POINTYEARS='Point Summary'!V$9),--(POINTCLASS='Judo Activity Log'!$I$29),POINTSEARNED),"")</f>
        <v/>
      </c>
      <c r="W36" s="85">
        <f t="shared" si="1"/>
        <v>0</v>
      </c>
    </row>
    <row r="37" spans="1:25" x14ac:dyDescent="0.25">
      <c r="A37" s="90" t="s">
        <v>90</v>
      </c>
      <c r="B37" s="83" t="str">
        <f>IF(AND((SUMPRODUCT(--(POINTYEARS='Point Summary'!B$9),--(POINTCLASS='Judo Activity Log'!$I$30),POINTSEARNED)&gt;0),(B$9&lt;&gt;"")),SUMPRODUCT(--(POINTYEARS='Point Summary'!B$9),--(POINTCLASS='Judo Activity Log'!$I$30),POINTSEARNED),"")</f>
        <v/>
      </c>
      <c r="C37" s="84" t="str">
        <f>IF(AND((SUMPRODUCT(--(POINTYEARS='Point Summary'!C$9),--(POINTCLASS='Judo Activity Log'!$I$30),POINTSEARNED)&gt;0),(C$9&lt;&gt;"")),SUMPRODUCT(--(POINTYEARS='Point Summary'!C$9),--(POINTCLASS='Judo Activity Log'!$I$30),POINTSEARNED),"")</f>
        <v/>
      </c>
      <c r="D37" s="83" t="str">
        <f>IF(AND((SUMPRODUCT(--(POINTYEARS='Point Summary'!D$9),--(POINTCLASS='Judo Activity Log'!$I$30),POINTSEARNED)&gt;0),(D$9&lt;&gt;"")),SUMPRODUCT(--(POINTYEARS='Point Summary'!D$9),--(POINTCLASS='Judo Activity Log'!$I$30),POINTSEARNED),"")</f>
        <v/>
      </c>
      <c r="E37" s="84" t="str">
        <f>IF(AND((SUMPRODUCT(--(POINTYEARS='Point Summary'!E$9),--(POINTCLASS='Judo Activity Log'!$I$30),POINTSEARNED)&gt;0),(E$9&lt;&gt;"")),SUMPRODUCT(--(POINTYEARS='Point Summary'!E$9),--(POINTCLASS='Judo Activity Log'!$I$30),POINTSEARNED),"")</f>
        <v/>
      </c>
      <c r="F37" s="83" t="str">
        <f>IF(AND((SUMPRODUCT(--(POINTYEARS='Point Summary'!F$9),--(POINTCLASS='Judo Activity Log'!$I$30),POINTSEARNED)&gt;0),(F$9&lt;&gt;"")),SUMPRODUCT(--(POINTYEARS='Point Summary'!F$9),--(POINTCLASS='Judo Activity Log'!$I$30),POINTSEARNED),"")</f>
        <v/>
      </c>
      <c r="G37" s="84" t="str">
        <f>IF(AND((SUMPRODUCT(--(POINTYEARS='Point Summary'!G$9),--(POINTCLASS='Judo Activity Log'!$I$30),POINTSEARNED)&gt;0),(G$9&lt;&gt;"")),SUMPRODUCT(--(POINTYEARS='Point Summary'!G$9),--(POINTCLASS='Judo Activity Log'!$I$30),POINTSEARNED),"")</f>
        <v/>
      </c>
      <c r="H37" s="83" t="str">
        <f>IF(AND((SUMPRODUCT(--(POINTYEARS='Point Summary'!H$9),--(POINTCLASS='Judo Activity Log'!$I$30),POINTSEARNED)&gt;0),(H$9&lt;&gt;"")),SUMPRODUCT(--(POINTYEARS='Point Summary'!H$9),--(POINTCLASS='Judo Activity Log'!$I$30),POINTSEARNED),"")</f>
        <v/>
      </c>
      <c r="I37" s="84" t="str">
        <f>IF(AND((SUMPRODUCT(--(POINTYEARS='Point Summary'!I$9),--(POINTCLASS='Judo Activity Log'!$I$30),POINTSEARNED)&gt;0),(I$9&lt;&gt;"")),SUMPRODUCT(--(POINTYEARS='Point Summary'!I$9),--(POINTCLASS='Judo Activity Log'!$I$30),POINTSEARNED),"")</f>
        <v/>
      </c>
      <c r="J37" s="83" t="str">
        <f>IF(AND((SUMPRODUCT(--(POINTYEARS='Point Summary'!J$9),--(POINTCLASS='Judo Activity Log'!$I$30),POINTSEARNED)&gt;0),(J$9&lt;&gt;"")),SUMPRODUCT(--(POINTYEARS='Point Summary'!J$9),--(POINTCLASS='Judo Activity Log'!$I$30),POINTSEARNED),"")</f>
        <v/>
      </c>
      <c r="K37" s="84" t="str">
        <f>IF(AND((SUMPRODUCT(--(POINTYEARS='Point Summary'!K$9),--(POINTCLASS='Judo Activity Log'!$I$30),POINTSEARNED)&gt;0),(K$9&lt;&gt;"")),SUMPRODUCT(--(POINTYEARS='Point Summary'!K$9),--(POINTCLASS='Judo Activity Log'!$I$30),POINTSEARNED),"")</f>
        <v/>
      </c>
      <c r="L37" s="83" t="str">
        <f>IF(AND((SUMPRODUCT(--(POINTYEARS='Point Summary'!L$9),--(POINTCLASS='Judo Activity Log'!$I$30),POINTSEARNED)&gt;0),(L$9&lt;&gt;"")),SUMPRODUCT(--(POINTYEARS='Point Summary'!L$9),--(POINTCLASS='Judo Activity Log'!$I$30),POINTSEARNED),"")</f>
        <v/>
      </c>
      <c r="M37" s="84" t="str">
        <f>IF(AND((SUMPRODUCT(--(POINTYEARS='Point Summary'!M$9),--(POINTCLASS='Judo Activity Log'!$I$30),POINTSEARNED)&gt;0),(M$9&lt;&gt;"")),SUMPRODUCT(--(POINTYEARS='Point Summary'!M$9),--(POINTCLASS='Judo Activity Log'!$I$30),POINTSEARNED),"")</f>
        <v/>
      </c>
      <c r="N37" s="83" t="str">
        <f>IF(AND((SUMPRODUCT(--(POINTYEARS='Point Summary'!N$9),--(POINTCLASS='Judo Activity Log'!$I$30),POINTSEARNED)&gt;0),(N$9&lt;&gt;"")),SUMPRODUCT(--(POINTYEARS='Point Summary'!N$9),--(POINTCLASS='Judo Activity Log'!$I$30),POINTSEARNED),"")</f>
        <v/>
      </c>
      <c r="O37" s="84" t="str">
        <f>IF(AND((SUMPRODUCT(--(POINTYEARS='Point Summary'!O$9),--(POINTCLASS='Judo Activity Log'!$I$30),POINTSEARNED)&gt;0),(O$9&lt;&gt;"")),SUMPRODUCT(--(POINTYEARS='Point Summary'!O$9),--(POINTCLASS='Judo Activity Log'!$I$30),POINTSEARNED),"")</f>
        <v/>
      </c>
      <c r="P37" s="83" t="str">
        <f>IF(AND((SUMPRODUCT(--(POINTYEARS='Point Summary'!P$9),--(POINTCLASS='Judo Activity Log'!$I$30),POINTSEARNED)&gt;0),(P$9&lt;&gt;"")),SUMPRODUCT(--(POINTYEARS='Point Summary'!P$9),--(POINTCLASS='Judo Activity Log'!$I$30),POINTSEARNED),"")</f>
        <v/>
      </c>
      <c r="Q37" s="84" t="str">
        <f>IF(AND((SUMPRODUCT(--(POINTYEARS='Point Summary'!Q$9),--(POINTCLASS='Judo Activity Log'!$I$30),POINTSEARNED)&gt;0),(Q$9&lt;&gt;"")),SUMPRODUCT(--(POINTYEARS='Point Summary'!Q$9),--(POINTCLASS='Judo Activity Log'!$I$30),POINTSEARNED),"")</f>
        <v/>
      </c>
      <c r="R37" s="83" t="str">
        <f>IF(AND((SUMPRODUCT(--(POINTYEARS='Point Summary'!R$9),--(POINTCLASS='Judo Activity Log'!$I$30),POINTSEARNED)&gt;0),(R$9&lt;&gt;"")),SUMPRODUCT(--(POINTYEARS='Point Summary'!R$9),--(POINTCLASS='Judo Activity Log'!$I$30),POINTSEARNED),"")</f>
        <v/>
      </c>
      <c r="S37" s="84" t="str">
        <f>IF(AND((SUMPRODUCT(--(POINTYEARS='Point Summary'!S$9),--(POINTCLASS='Judo Activity Log'!$I$30),POINTSEARNED)&gt;0),(S$9&lt;&gt;"")),SUMPRODUCT(--(POINTYEARS='Point Summary'!S$9),--(POINTCLASS='Judo Activity Log'!$I$30),POINTSEARNED),"")</f>
        <v/>
      </c>
      <c r="T37" s="83" t="str">
        <f>IF(AND((SUMPRODUCT(--(POINTYEARS='Point Summary'!T$9),--(POINTCLASS='Judo Activity Log'!$I$30),POINTSEARNED)&gt;0),(T$9&lt;&gt;"")),SUMPRODUCT(--(POINTYEARS='Point Summary'!T$9),--(POINTCLASS='Judo Activity Log'!$I$30),POINTSEARNED),"")</f>
        <v/>
      </c>
      <c r="U37" s="84" t="str">
        <f>IF(AND((SUMPRODUCT(--(POINTYEARS='Point Summary'!U$9),--(POINTCLASS='Judo Activity Log'!$I$30),POINTSEARNED)&gt;0),(U$9&lt;&gt;"")),SUMPRODUCT(--(POINTYEARS='Point Summary'!U$9),--(POINTCLASS='Judo Activity Log'!$I$30),POINTSEARNED),"")</f>
        <v/>
      </c>
      <c r="V37" s="83" t="str">
        <f>IF(AND((SUMPRODUCT(--(POINTYEARS='Point Summary'!V$9),--(POINTCLASS='Judo Activity Log'!$I$30),POINTSEARNED)&gt;0),(V$9&lt;&gt;"")),SUMPRODUCT(--(POINTYEARS='Point Summary'!V$9),--(POINTCLASS='Judo Activity Log'!$I$30),POINTSEARNED),"")</f>
        <v/>
      </c>
      <c r="W37" s="85">
        <f t="shared" si="1"/>
        <v>0</v>
      </c>
    </row>
    <row r="38" spans="1:25" x14ac:dyDescent="0.25">
      <c r="A38" s="91" t="s">
        <v>215</v>
      </c>
      <c r="B38" s="83" t="str">
        <f>IF(AND((SUMPRODUCT(--(POINTYEARS='Point Summary'!B$9),--(POINTCLASS='Judo Activity Log'!$I$35),POINTSEARNED)&gt;0),(B$9&lt;&gt;"")),SUMPRODUCT(--(POINTYEARS='Point Summary'!B$9),--(POINTCLASS='Judo Activity Log'!$I$35),POINTSEARNED),"")</f>
        <v/>
      </c>
      <c r="C38" s="84" t="str">
        <f>IF(AND((SUMPRODUCT(--(POINTYEARS='Point Summary'!C$9),--(POINTCLASS='Judo Activity Log'!$I$35),POINTSEARNED)&gt;0),(C$9&lt;&gt;"")),SUMPRODUCT(--(POINTYEARS='Point Summary'!C$9),--(POINTCLASS='Judo Activity Log'!$I$35),POINTSEARNED),"")</f>
        <v/>
      </c>
      <c r="D38" s="83" t="str">
        <f>IF(AND((SUMPRODUCT(--(POINTYEARS='Point Summary'!D$9),--(POINTCLASS='Judo Activity Log'!$I$35),POINTSEARNED)&gt;0),(D$9&lt;&gt;"")),SUMPRODUCT(--(POINTYEARS='Point Summary'!D$9),--(POINTCLASS='Judo Activity Log'!$I$35),POINTSEARNED),"")</f>
        <v/>
      </c>
      <c r="E38" s="84" t="str">
        <f>IF(AND((SUMPRODUCT(--(POINTYEARS='Point Summary'!E$9),--(POINTCLASS='Judo Activity Log'!$I$35),POINTSEARNED)&gt;0),(E$9&lt;&gt;"")),SUMPRODUCT(--(POINTYEARS='Point Summary'!E$9),--(POINTCLASS='Judo Activity Log'!$I$35),POINTSEARNED),"")</f>
        <v/>
      </c>
      <c r="F38" s="83" t="str">
        <f>IF(AND((SUMPRODUCT(--(POINTYEARS='Point Summary'!F$9),--(POINTCLASS='Judo Activity Log'!$I$35),POINTSEARNED)&gt;0),(F$9&lt;&gt;"")),SUMPRODUCT(--(POINTYEARS='Point Summary'!F$9),--(POINTCLASS='Judo Activity Log'!$I$35),POINTSEARNED),"")</f>
        <v/>
      </c>
      <c r="G38" s="84" t="str">
        <f>IF(AND((SUMPRODUCT(--(POINTYEARS='Point Summary'!G$9),--(POINTCLASS='Judo Activity Log'!$I$35),POINTSEARNED)&gt;0),(G$9&lt;&gt;"")),SUMPRODUCT(--(POINTYEARS='Point Summary'!G$9),--(POINTCLASS='Judo Activity Log'!$I$35),POINTSEARNED),"")</f>
        <v/>
      </c>
      <c r="H38" s="83" t="str">
        <f>IF(AND((SUMPRODUCT(--(POINTYEARS='Point Summary'!H$9),--(POINTCLASS='Judo Activity Log'!$I$35),POINTSEARNED)&gt;0),(H$9&lt;&gt;"")),SUMPRODUCT(--(POINTYEARS='Point Summary'!H$9),--(POINTCLASS='Judo Activity Log'!$I$35),POINTSEARNED),"")</f>
        <v/>
      </c>
      <c r="I38" s="84" t="str">
        <f>IF(AND((SUMPRODUCT(--(POINTYEARS='Point Summary'!I$9),--(POINTCLASS='Judo Activity Log'!$I$35),POINTSEARNED)&gt;0),(I$9&lt;&gt;"")),SUMPRODUCT(--(POINTYEARS='Point Summary'!I$9),--(POINTCLASS='Judo Activity Log'!$I$35),POINTSEARNED),"")</f>
        <v/>
      </c>
      <c r="J38" s="83" t="str">
        <f>IF(AND((SUMPRODUCT(--(POINTYEARS='Point Summary'!J$9),--(POINTCLASS='Judo Activity Log'!$I$35),POINTSEARNED)&gt;0),(J$9&lt;&gt;"")),SUMPRODUCT(--(POINTYEARS='Point Summary'!J$9),--(POINTCLASS='Judo Activity Log'!$I$35),POINTSEARNED),"")</f>
        <v/>
      </c>
      <c r="K38" s="84" t="str">
        <f>IF(AND((SUMPRODUCT(--(POINTYEARS='Point Summary'!K$9),--(POINTCLASS='Judo Activity Log'!$I$35),POINTSEARNED)&gt;0),(K$9&lt;&gt;"")),SUMPRODUCT(--(POINTYEARS='Point Summary'!K$9),--(POINTCLASS='Judo Activity Log'!$I$35),POINTSEARNED),"")</f>
        <v/>
      </c>
      <c r="L38" s="83" t="str">
        <f>IF(AND((SUMPRODUCT(--(POINTYEARS='Point Summary'!L$9),--(POINTCLASS='Judo Activity Log'!$I$35),POINTSEARNED)&gt;0),(L$9&lt;&gt;"")),SUMPRODUCT(--(POINTYEARS='Point Summary'!L$9),--(POINTCLASS='Judo Activity Log'!$I$35),POINTSEARNED),"")</f>
        <v/>
      </c>
      <c r="M38" s="84" t="str">
        <f>IF(AND((SUMPRODUCT(--(POINTYEARS='Point Summary'!M$9),--(POINTCLASS='Judo Activity Log'!$I$35),POINTSEARNED)&gt;0),(M$9&lt;&gt;"")),SUMPRODUCT(--(POINTYEARS='Point Summary'!M$9),--(POINTCLASS='Judo Activity Log'!$I$35),POINTSEARNED),"")</f>
        <v/>
      </c>
      <c r="N38" s="83" t="str">
        <f>IF(AND((SUMPRODUCT(--(POINTYEARS='Point Summary'!N$9),--(POINTCLASS='Judo Activity Log'!$I$35),POINTSEARNED)&gt;0),(N$9&lt;&gt;"")),SUMPRODUCT(--(POINTYEARS='Point Summary'!N$9),--(POINTCLASS='Judo Activity Log'!$I$35),POINTSEARNED),"")</f>
        <v/>
      </c>
      <c r="O38" s="84" t="str">
        <f>IF(AND((SUMPRODUCT(--(POINTYEARS='Point Summary'!O$9),--(POINTCLASS='Judo Activity Log'!$I$35),POINTSEARNED)&gt;0),(O$9&lt;&gt;"")),SUMPRODUCT(--(POINTYEARS='Point Summary'!O$9),--(POINTCLASS='Judo Activity Log'!$I$35),POINTSEARNED),"")</f>
        <v/>
      </c>
      <c r="P38" s="83" t="str">
        <f>IF(AND((SUMPRODUCT(--(POINTYEARS='Point Summary'!P$9),--(POINTCLASS='Judo Activity Log'!$I$35),POINTSEARNED)&gt;0),(P$9&lt;&gt;"")),SUMPRODUCT(--(POINTYEARS='Point Summary'!P$9),--(POINTCLASS='Judo Activity Log'!$I$35),POINTSEARNED),"")</f>
        <v/>
      </c>
      <c r="Q38" s="84" t="str">
        <f>IF(AND((SUMPRODUCT(--(POINTYEARS='Point Summary'!Q$9),--(POINTCLASS='Judo Activity Log'!$I$35),POINTSEARNED)&gt;0),(Q$9&lt;&gt;"")),SUMPRODUCT(--(POINTYEARS='Point Summary'!Q$9),--(POINTCLASS='Judo Activity Log'!$I$35),POINTSEARNED),"")</f>
        <v/>
      </c>
      <c r="R38" s="83" t="str">
        <f>IF(AND((SUMPRODUCT(--(POINTYEARS='Point Summary'!R$9),--(POINTCLASS='Judo Activity Log'!$I$35),POINTSEARNED)&gt;0),(R$9&lt;&gt;"")),SUMPRODUCT(--(POINTYEARS='Point Summary'!R$9),--(POINTCLASS='Judo Activity Log'!$I$35),POINTSEARNED),"")</f>
        <v/>
      </c>
      <c r="S38" s="84" t="str">
        <f>IF(AND((SUMPRODUCT(--(POINTYEARS='Point Summary'!S$9),--(POINTCLASS='Judo Activity Log'!$I$35),POINTSEARNED)&gt;0),(S$9&lt;&gt;"")),SUMPRODUCT(--(POINTYEARS='Point Summary'!S$9),--(POINTCLASS='Judo Activity Log'!$I$35),POINTSEARNED),"")</f>
        <v/>
      </c>
      <c r="T38" s="83" t="str">
        <f>IF(AND((SUMPRODUCT(--(POINTYEARS='Point Summary'!T$9),--(POINTCLASS='Judo Activity Log'!$I$35),POINTSEARNED)&gt;0),(T$9&lt;&gt;"")),SUMPRODUCT(--(POINTYEARS='Point Summary'!T$9),--(POINTCLASS='Judo Activity Log'!$I$35),POINTSEARNED),"")</f>
        <v/>
      </c>
      <c r="U38" s="84" t="str">
        <f>IF(AND((SUMPRODUCT(--(POINTYEARS='Point Summary'!U$9),--(POINTCLASS='Judo Activity Log'!$I$35),POINTSEARNED)&gt;0),(U$9&lt;&gt;"")),SUMPRODUCT(--(POINTYEARS='Point Summary'!U$9),--(POINTCLASS='Judo Activity Log'!$I$35),POINTSEARNED),"")</f>
        <v/>
      </c>
      <c r="V38" s="83" t="str">
        <f>IF(AND((SUMPRODUCT(--(POINTYEARS='Point Summary'!V$9),--(POINTCLASS='Judo Activity Log'!$I$35),POINTSEARNED)&gt;0),(V$9&lt;&gt;"")),SUMPRODUCT(--(POINTYEARS='Point Summary'!V$9),--(POINTCLASS='Judo Activity Log'!$I$35),POINTSEARNED),"")</f>
        <v/>
      </c>
      <c r="W38" s="85">
        <f t="shared" ref="W38" si="2">SUM(B38:V38)</f>
        <v>0</v>
      </c>
    </row>
    <row r="39" spans="1:25" x14ac:dyDescent="0.25">
      <c r="A39" s="17" t="s">
        <v>112</v>
      </c>
      <c r="W39" s="85">
        <f ca="1">SUM(W16:W38)</f>
        <v>0</v>
      </c>
    </row>
    <row r="40" spans="1:25" x14ac:dyDescent="0.25">
      <c r="A40" s="50" t="s">
        <v>91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1"/>
    </row>
    <row r="41" spans="1:25" x14ac:dyDescent="0.25">
      <c r="A41" s="16" t="s">
        <v>91</v>
      </c>
      <c r="B41" s="83" t="str">
        <f>IF(AND((SUMPRODUCT(--(POINTYEARS='Point Summary'!B$9),--(POINTCLASS='Judo Activity Log'!$I$31),POINTSEARNED)&gt;0),(B$9&lt;&gt;"")),SUMPRODUCT(--(POINTYEARS='Point Summary'!B$9),--(POINTCLASS='Judo Activity Log'!$I$31),POINTSEARNED),"")</f>
        <v/>
      </c>
      <c r="C41" s="84" t="str">
        <f>IF(AND((SUMPRODUCT(--(POINTYEARS='Point Summary'!C$9),--(POINTCLASS='Judo Activity Log'!$I$31),POINTSEARNED)&gt;0),(C$9&lt;&gt;"")),SUMPRODUCT(--(POINTYEARS='Point Summary'!C$9),--(POINTCLASS='Judo Activity Log'!$I$31),POINTSEARNED),"")</f>
        <v/>
      </c>
      <c r="D41" s="83" t="str">
        <f>IF(AND((SUMPRODUCT(--(POINTYEARS='Point Summary'!D$9),--(POINTCLASS='Judo Activity Log'!$I$31),POINTSEARNED)&gt;0),(D$9&lt;&gt;"")),SUMPRODUCT(--(POINTYEARS='Point Summary'!D$9),--(POINTCLASS='Judo Activity Log'!$I$31),POINTSEARNED),"")</f>
        <v/>
      </c>
      <c r="E41" s="84" t="str">
        <f>IF(AND((SUMPRODUCT(--(POINTYEARS='Point Summary'!E$9),--(POINTCLASS='Judo Activity Log'!$I$31),POINTSEARNED)&gt;0),(E$9&lt;&gt;"")),SUMPRODUCT(--(POINTYEARS='Point Summary'!E$9),--(POINTCLASS='Judo Activity Log'!$I$31),POINTSEARNED),"")</f>
        <v/>
      </c>
      <c r="F41" s="83" t="str">
        <f>IF(AND((SUMPRODUCT(--(POINTYEARS='Point Summary'!F$9),--(POINTCLASS='Judo Activity Log'!$I$31),POINTSEARNED)&gt;0),(F$9&lt;&gt;"")),SUMPRODUCT(--(POINTYEARS='Point Summary'!F$9),--(POINTCLASS='Judo Activity Log'!$I$31),POINTSEARNED),"")</f>
        <v/>
      </c>
      <c r="G41" s="84" t="str">
        <f>IF(AND((SUMPRODUCT(--(POINTYEARS='Point Summary'!G$9),--(POINTCLASS='Judo Activity Log'!$I$31),POINTSEARNED)&gt;0),(G$9&lt;&gt;"")),SUMPRODUCT(--(POINTYEARS='Point Summary'!G$9),--(POINTCLASS='Judo Activity Log'!$I$31),POINTSEARNED),"")</f>
        <v/>
      </c>
      <c r="H41" s="83" t="str">
        <f>IF(AND((SUMPRODUCT(--(POINTYEARS='Point Summary'!H$9),--(POINTCLASS='Judo Activity Log'!$I$31),POINTSEARNED)&gt;0),(H$9&lt;&gt;"")),SUMPRODUCT(--(POINTYEARS='Point Summary'!H$9),--(POINTCLASS='Judo Activity Log'!$I$31),POINTSEARNED),"")</f>
        <v/>
      </c>
      <c r="I41" s="84" t="str">
        <f>IF(AND((SUMPRODUCT(--(POINTYEARS='Point Summary'!I$9),--(POINTCLASS='Judo Activity Log'!$I$31),POINTSEARNED)&gt;0),(I$9&lt;&gt;"")),SUMPRODUCT(--(POINTYEARS='Point Summary'!I$9),--(POINTCLASS='Judo Activity Log'!$I$31),POINTSEARNED),"")</f>
        <v/>
      </c>
      <c r="J41" s="83" t="str">
        <f>IF(AND((SUMPRODUCT(--(POINTYEARS='Point Summary'!J$9),--(POINTCLASS='Judo Activity Log'!$I$31),POINTSEARNED)&gt;0),(J$9&lt;&gt;"")),SUMPRODUCT(--(POINTYEARS='Point Summary'!J$9),--(POINTCLASS='Judo Activity Log'!$I$31),POINTSEARNED),"")</f>
        <v/>
      </c>
      <c r="K41" s="84" t="str">
        <f>IF(AND((SUMPRODUCT(--(POINTYEARS='Point Summary'!K$9),--(POINTCLASS='Judo Activity Log'!$I$31),POINTSEARNED)&gt;0),(K$9&lt;&gt;"")),SUMPRODUCT(--(POINTYEARS='Point Summary'!K$9),--(POINTCLASS='Judo Activity Log'!$I$31),POINTSEARNED),"")</f>
        <v/>
      </c>
      <c r="L41" s="83" t="str">
        <f>IF(AND((SUMPRODUCT(--(POINTYEARS='Point Summary'!L$9),--(POINTCLASS='Judo Activity Log'!$I$31),POINTSEARNED)&gt;0),(L$9&lt;&gt;"")),SUMPRODUCT(--(POINTYEARS='Point Summary'!L$9),--(POINTCLASS='Judo Activity Log'!$I$31),POINTSEARNED),"")</f>
        <v/>
      </c>
      <c r="M41" s="84" t="str">
        <f>IF(AND((SUMPRODUCT(--(POINTYEARS='Point Summary'!M$9),--(POINTCLASS='Judo Activity Log'!$I$31),POINTSEARNED)&gt;0),(M$9&lt;&gt;"")),SUMPRODUCT(--(POINTYEARS='Point Summary'!M$9),--(POINTCLASS='Judo Activity Log'!$I$31),POINTSEARNED),"")</f>
        <v/>
      </c>
      <c r="N41" s="83" t="str">
        <f>IF(AND((SUMPRODUCT(--(POINTYEARS='Point Summary'!N$9),--(POINTCLASS='Judo Activity Log'!$I$31),POINTSEARNED)&gt;0),(N$9&lt;&gt;"")),SUMPRODUCT(--(POINTYEARS='Point Summary'!N$9),--(POINTCLASS='Judo Activity Log'!$I$31),POINTSEARNED),"")</f>
        <v/>
      </c>
      <c r="O41" s="84" t="str">
        <f>IF(AND((SUMPRODUCT(--(POINTYEARS='Point Summary'!O$9),--(POINTCLASS='Judo Activity Log'!$I$31),POINTSEARNED)&gt;0),(O$9&lt;&gt;"")),SUMPRODUCT(--(POINTYEARS='Point Summary'!O$9),--(POINTCLASS='Judo Activity Log'!$I$31),POINTSEARNED),"")</f>
        <v/>
      </c>
      <c r="P41" s="83" t="str">
        <f>IF(AND((SUMPRODUCT(--(POINTYEARS='Point Summary'!P$9),--(POINTCLASS='Judo Activity Log'!$I$31),POINTSEARNED)&gt;0),(P$9&lt;&gt;"")),SUMPRODUCT(--(POINTYEARS='Point Summary'!P$9),--(POINTCLASS='Judo Activity Log'!$I$31),POINTSEARNED),"")</f>
        <v/>
      </c>
      <c r="Q41" s="84" t="str">
        <f>IF(AND((SUMPRODUCT(--(POINTYEARS='Point Summary'!Q$9),--(POINTCLASS='Judo Activity Log'!$I$31),POINTSEARNED)&gt;0),(Q$9&lt;&gt;"")),SUMPRODUCT(--(POINTYEARS='Point Summary'!Q$9),--(POINTCLASS='Judo Activity Log'!$I$31),POINTSEARNED),"")</f>
        <v/>
      </c>
      <c r="R41" s="83" t="str">
        <f>IF(AND((SUMPRODUCT(--(POINTYEARS='Point Summary'!R$9),--(POINTCLASS='Judo Activity Log'!$I$31),POINTSEARNED)&gt;0),(R$9&lt;&gt;"")),SUMPRODUCT(--(POINTYEARS='Point Summary'!R$9),--(POINTCLASS='Judo Activity Log'!$I$31),POINTSEARNED),"")</f>
        <v/>
      </c>
      <c r="S41" s="84" t="str">
        <f>IF(AND((SUMPRODUCT(--(POINTYEARS='Point Summary'!S$9),--(POINTCLASS='Judo Activity Log'!$I$31),POINTSEARNED)&gt;0),(S$9&lt;&gt;"")),SUMPRODUCT(--(POINTYEARS='Point Summary'!S$9),--(POINTCLASS='Judo Activity Log'!$I$31),POINTSEARNED),"")</f>
        <v/>
      </c>
      <c r="T41" s="83" t="str">
        <f>IF(AND((SUMPRODUCT(--(POINTYEARS='Point Summary'!T$9),--(POINTCLASS='Judo Activity Log'!$I$31),POINTSEARNED)&gt;0),(T$9&lt;&gt;"")),SUMPRODUCT(--(POINTYEARS='Point Summary'!T$9),--(POINTCLASS='Judo Activity Log'!$I$31),POINTSEARNED),"")</f>
        <v/>
      </c>
      <c r="U41" s="84" t="str">
        <f>IF(AND((SUMPRODUCT(--(POINTYEARS='Point Summary'!U$9),--(POINTCLASS='Judo Activity Log'!$I$31),POINTSEARNED)&gt;0),(U$9&lt;&gt;"")),SUMPRODUCT(--(POINTYEARS='Point Summary'!U$9),--(POINTCLASS='Judo Activity Log'!$I$31),POINTSEARNED),"")</f>
        <v/>
      </c>
      <c r="V41" s="83" t="str">
        <f>IF(AND((SUMPRODUCT(--(POINTYEARS='Point Summary'!V$9),--(POINTCLASS='Judo Activity Log'!$I$31),POINTSEARNED)&gt;0),(V$9&lt;&gt;"")),SUMPRODUCT(--(POINTYEARS='Point Summary'!V$9),--(POINTCLASS='Judo Activity Log'!$I$31),POINTSEARNED),"")</f>
        <v/>
      </c>
      <c r="W41" s="85">
        <f ca="1">IF(OR(O5=0,O5=""),SUM(B41:V41),IF(ISERROR(IF(SUM(B41:V41)&gt;(0.4*O5),(0.4*O5),SUM(B41:V41))),0,IF(SUM(B41:V41)&gt;(0.4*O5),(0.4*O5),SUM(B41:V41))))</f>
        <v>0</v>
      </c>
      <c r="Y41" t="str">
        <f ca="1">IF(OR(O5=0,O6="Kudan",O6="Judan"),"All LM Points are accounted for: Class 'D' Shodan-Sandan and Kudan-Judan.",IF(ISERROR(SUM(B41:V41)&gt;(0.4*O5)),"",IF(SUM(B41:V41)&gt;(0.4*O5),"Only 40% of the required promotion points can be from Life Membership.","")))</f>
        <v/>
      </c>
    </row>
    <row r="42" spans="1:25" ht="15.75" x14ac:dyDescent="0.25">
      <c r="A42" s="88"/>
      <c r="K42" s="6"/>
      <c r="L42" s="6"/>
      <c r="M42" s="6"/>
      <c r="N42" s="6"/>
      <c r="Q42" s="6"/>
      <c r="R42" s="6"/>
      <c r="S42" s="108" t="s">
        <v>113</v>
      </c>
      <c r="T42" s="109"/>
      <c r="U42" s="109"/>
      <c r="V42" s="109"/>
      <c r="W42" s="89">
        <f ca="1">SUM(W14+W39+W41)</f>
        <v>0</v>
      </c>
    </row>
    <row r="43" spans="1:25" x14ac:dyDescent="0.25"/>
    <row r="44" spans="1:25" x14ac:dyDescent="0.25"/>
  </sheetData>
  <sheetProtection algorithmName="SHA-512" hashValue="CZCjskIsTFkkFDXD1QOy7plJ2cw0F47XoIMN0GfnpQflT3x5I4/8yBcLLL7cKZ6BEh6+O+aUXt7vHquNqAJypg==" saltValue="i7+4fjQ6vD1QlHBjnvG+xw==" spinCount="100000" sheet="1" objects="1" scenarios="1"/>
  <mergeCells count="17">
    <mergeCell ref="A4:X4"/>
    <mergeCell ref="A1:X1"/>
    <mergeCell ref="A2:X2"/>
    <mergeCell ref="A3:X3"/>
    <mergeCell ref="B6:F6"/>
    <mergeCell ref="B5:F5"/>
    <mergeCell ref="B7:F7"/>
    <mergeCell ref="B8:F8"/>
    <mergeCell ref="J5:N5"/>
    <mergeCell ref="J6:N6"/>
    <mergeCell ref="J7:N7"/>
    <mergeCell ref="J8:N8"/>
    <mergeCell ref="S42:V42"/>
    <mergeCell ref="O5:R5"/>
    <mergeCell ref="O6:R6"/>
    <mergeCell ref="O7:R7"/>
    <mergeCell ref="O8:R8"/>
  </mergeCells>
  <pageMargins left="0.45" right="0.45" top="0.25" bottom="0.5" header="0.3" footer="0.3"/>
  <pageSetup scale="83" orientation="landscape" horizont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6FE2-9821-435F-A42D-E3696E021DD0}">
  <sheetPr>
    <pageSetUpPr fitToPage="1"/>
  </sheetPr>
  <dimension ref="A1:L42"/>
  <sheetViews>
    <sheetView showGridLines="0" showRowColHeaders="0" showRuler="0" zoomScale="110" zoomScaleNormal="110" zoomScalePageLayoutView="130" workbookViewId="0">
      <selection activeCell="C11" sqref="C11"/>
    </sheetView>
  </sheetViews>
  <sheetFormatPr defaultColWidth="0" defaultRowHeight="0" customHeight="1" zeroHeight="1" x14ac:dyDescent="0.25"/>
  <cols>
    <col min="1" max="7" width="11.85546875" customWidth="1"/>
    <col min="8" max="12" width="9.140625" customWidth="1"/>
    <col min="13" max="16384" width="9.140625" hidden="1"/>
  </cols>
  <sheetData>
    <row r="1" spans="1:3" ht="18" x14ac:dyDescent="0.25">
      <c r="A1" s="70" t="s">
        <v>205</v>
      </c>
    </row>
    <row r="2" spans="1:3" ht="18" x14ac:dyDescent="0.25">
      <c r="A2" s="70"/>
    </row>
    <row r="3" spans="1:3" ht="15" x14ac:dyDescent="0.25">
      <c r="A3" s="65" t="s">
        <v>207</v>
      </c>
    </row>
    <row r="4" spans="1:3" ht="15" x14ac:dyDescent="0.25">
      <c r="A4" t="s">
        <v>209</v>
      </c>
    </row>
    <row r="5" spans="1:3" ht="15" x14ac:dyDescent="0.25">
      <c r="A5" t="s">
        <v>204</v>
      </c>
    </row>
    <row r="6" spans="1:3" ht="15" x14ac:dyDescent="0.25"/>
    <row r="7" spans="1:3" ht="15" x14ac:dyDescent="0.25">
      <c r="A7" s="65" t="s">
        <v>206</v>
      </c>
    </row>
    <row r="8" spans="1:3" ht="15" x14ac:dyDescent="0.25">
      <c r="A8" t="s">
        <v>114</v>
      </c>
    </row>
    <row r="9" spans="1:3" ht="15" x14ac:dyDescent="0.25">
      <c r="A9" t="s">
        <v>115</v>
      </c>
    </row>
    <row r="10" spans="1:3" ht="15" x14ac:dyDescent="0.25"/>
    <row r="11" spans="1:3" ht="15" x14ac:dyDescent="0.25">
      <c r="A11" s="65" t="s">
        <v>208</v>
      </c>
    </row>
    <row r="12" spans="1:3" ht="15" x14ac:dyDescent="0.25">
      <c r="B12" s="1" t="s">
        <v>116</v>
      </c>
      <c r="C12" s="8"/>
    </row>
    <row r="13" spans="1:3" ht="15" x14ac:dyDescent="0.25">
      <c r="B13" s="1" t="s">
        <v>117</v>
      </c>
      <c r="C13" s="94"/>
    </row>
    <row r="14" spans="1:3" ht="15" x14ac:dyDescent="0.25">
      <c r="B14" s="1"/>
    </row>
    <row r="15" spans="1:3" ht="15" x14ac:dyDescent="0.25"/>
    <row r="16" spans="1:3" ht="15" x14ac:dyDescent="0.25">
      <c r="A16" t="s">
        <v>192</v>
      </c>
    </row>
    <row r="17" spans="1:7" ht="15" x14ac:dyDescent="0.25">
      <c r="A17" t="s">
        <v>193</v>
      </c>
    </row>
    <row r="18" spans="1:7" ht="15" x14ac:dyDescent="0.25"/>
    <row r="19" spans="1:7" ht="15.75" thickBot="1" x14ac:dyDescent="0.3"/>
    <row r="20" spans="1:7" ht="15" x14ac:dyDescent="0.25">
      <c r="A20" s="2" t="s">
        <v>118</v>
      </c>
      <c r="B20" s="3" t="s">
        <v>119</v>
      </c>
      <c r="C20" s="3" t="s">
        <v>120</v>
      </c>
      <c r="D20" s="3" t="s">
        <v>121</v>
      </c>
      <c r="E20" s="3" t="s">
        <v>122</v>
      </c>
      <c r="F20" s="3" t="s">
        <v>123</v>
      </c>
      <c r="G20" s="4" t="s">
        <v>124</v>
      </c>
    </row>
    <row r="21" spans="1:7" ht="15.75" thickBot="1" x14ac:dyDescent="0.3">
      <c r="A21" s="9">
        <v>0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1">
        <v>0</v>
      </c>
    </row>
    <row r="22" spans="1:7" ht="15" x14ac:dyDescent="0.25"/>
    <row r="23" spans="1:7" ht="15.75" x14ac:dyDescent="0.25">
      <c r="B23" s="97" t="s">
        <v>213</v>
      </c>
      <c r="F23" s="27">
        <f>(YEAR(C13)-YEAR(C12))*5.2*SUM(A21:G21)+(WEEKNUM(C13,1)-WEEKNUM(C12,1))*0.1*SUM(A21:G21)</f>
        <v>0</v>
      </c>
    </row>
    <row r="24" spans="1:7" ht="15" x14ac:dyDescent="0.25"/>
    <row r="25" spans="1:7" ht="15" x14ac:dyDescent="0.25">
      <c r="A25" t="s">
        <v>212</v>
      </c>
    </row>
    <row r="26" spans="1:7" ht="15" x14ac:dyDescent="0.25">
      <c r="A26" s="93" t="s">
        <v>203</v>
      </c>
    </row>
    <row r="27" spans="1:7" ht="15" x14ac:dyDescent="0.25">
      <c r="A27" t="s">
        <v>214</v>
      </c>
    </row>
    <row r="28" spans="1:7" ht="15" x14ac:dyDescent="0.25">
      <c r="A28" s="65" t="s">
        <v>210</v>
      </c>
    </row>
    <row r="29" spans="1:7" ht="15" x14ac:dyDescent="0.25"/>
    <row r="30" spans="1:7" ht="15" x14ac:dyDescent="0.25"/>
    <row r="31" spans="1:7" ht="15" x14ac:dyDescent="0.25"/>
    <row r="32" spans="1:7" ht="15" x14ac:dyDescent="0.25"/>
    <row r="33" ht="15" x14ac:dyDescent="0.25"/>
    <row r="34" ht="15" x14ac:dyDescent="0.25"/>
    <row r="35" ht="15" x14ac:dyDescent="0.25"/>
    <row r="36" ht="15" x14ac:dyDescent="0.25"/>
    <row r="37" ht="15" x14ac:dyDescent="0.25"/>
    <row r="38" ht="15" hidden="1" customHeight="1" x14ac:dyDescent="0.25"/>
    <row r="39" ht="15" hidden="1" customHeight="1" x14ac:dyDescent="0.25"/>
    <row r="40" ht="15" hidden="1" customHeight="1" x14ac:dyDescent="0.25"/>
    <row r="41" ht="15" hidden="1" customHeight="1" x14ac:dyDescent="0.25"/>
    <row r="42" ht="15" customHeight="1" x14ac:dyDescent="0.25"/>
  </sheetData>
  <sheetProtection algorithmName="SHA-512" hashValue="Je/X0jU7XLlqEl4+F7TTnRXZiBP0xV83sZV7rbGrS+HJ0Bn/ScGvZG3Ko5O1aHQMslOOXZFJ6BMtckRjihR16Q==" saltValue="5DptCxsV1XXV4hKwH4VtdA==" spinCount="100000" sheet="1" objects="1" scenarios="1"/>
  <dataValidations count="2">
    <dataValidation type="date" allowBlank="1" showInputMessage="1" showErrorMessage="1" errorTitle="Error" error="Please enter the date the classes ended in mm/dd/yyyy format." promptTitle="End Class Date" prompt="Please enter the date the classes ended in mm/dd/yyyy format." sqref="C13" xr:uid="{881E2CEF-E65E-403E-8843-76BFA11D8B47}">
      <formula1>18264</formula1>
      <formula2>55153</formula2>
    </dataValidation>
    <dataValidation type="date" allowBlank="1" showInputMessage="1" showErrorMessage="1" errorTitle="Error" error="Please enter the date the classes began in mm/dd/yyyy format." promptTitle="Beginning Class Date" prompt="Please enter the date the classes began in mm/dd/yyyy format." sqref="C12" xr:uid="{A5C0AF7B-91C2-4CA6-AE89-1D262B385682}">
      <formula1>18264</formula1>
      <formula2>55153</formula2>
    </dataValidation>
  </dataValidations>
  <printOptions horizontalCentered="1"/>
  <pageMargins left="0.7" right="0.7" top="0.75" bottom="0.75" header="0.3" footer="0.3"/>
  <pageSetup scale="92" orientation="landscape" horizontalDpi="0" verticalDpi="0" r:id="rId1"/>
  <headerFooter>
    <oddHeader>&amp;CUSJA Class Point Calculator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M35"/>
  <sheetViews>
    <sheetView showRuler="0" zoomScale="120" zoomScaleNormal="120" zoomScalePageLayoutView="130" workbookViewId="0">
      <selection activeCell="A4" sqref="A4"/>
    </sheetView>
  </sheetViews>
  <sheetFormatPr defaultColWidth="0" defaultRowHeight="15" zeroHeight="1" x14ac:dyDescent="0.25"/>
  <cols>
    <col min="1" max="1" width="10.140625" customWidth="1"/>
    <col min="2" max="10" width="9.140625" customWidth="1"/>
    <col min="11" max="11" width="9.7109375" customWidth="1"/>
    <col min="12" max="13" width="9.140625" customWidth="1"/>
    <col min="14" max="18" width="9.140625" hidden="1" customWidth="1"/>
    <col min="19" max="16384" width="9.140625" hidden="1"/>
  </cols>
  <sheetData>
    <row r="1" spans="1:9" ht="18" x14ac:dyDescent="0.25">
      <c r="A1" s="13" t="s">
        <v>194</v>
      </c>
    </row>
    <row r="2" spans="1:9" x14ac:dyDescent="0.25"/>
    <row r="3" spans="1:9" x14ac:dyDescent="0.25">
      <c r="B3" s="15" t="s">
        <v>125</v>
      </c>
      <c r="C3" s="14"/>
      <c r="D3" s="14"/>
      <c r="E3" s="14"/>
      <c r="F3" s="14"/>
      <c r="G3" s="14"/>
      <c r="H3" s="14"/>
      <c r="I3" s="14"/>
    </row>
    <row r="4" spans="1:9" x14ac:dyDescent="0.25">
      <c r="A4" s="34"/>
      <c r="B4" s="5" t="s">
        <v>126</v>
      </c>
      <c r="C4" s="5" t="s">
        <v>127</v>
      </c>
      <c r="D4" s="5" t="s">
        <v>128</v>
      </c>
      <c r="E4" s="5" t="s">
        <v>129</v>
      </c>
      <c r="F4" s="5" t="s">
        <v>130</v>
      </c>
      <c r="G4" s="5" t="s">
        <v>131</v>
      </c>
      <c r="H4" s="5" t="s">
        <v>132</v>
      </c>
      <c r="I4" s="5" t="s">
        <v>133</v>
      </c>
    </row>
    <row r="5" spans="1:9" hidden="1" x14ac:dyDescent="0.25">
      <c r="A5" s="26" t="s">
        <v>134</v>
      </c>
      <c r="B5" s="5"/>
      <c r="C5" s="5"/>
      <c r="D5" s="5"/>
      <c r="E5" s="5"/>
      <c r="F5" s="5"/>
      <c r="G5" s="5"/>
      <c r="H5" s="5"/>
      <c r="I5" s="5"/>
    </row>
    <row r="6" spans="1:9" x14ac:dyDescent="0.25">
      <c r="A6" s="26" t="s">
        <v>135</v>
      </c>
      <c r="B6" s="5">
        <v>1</v>
      </c>
      <c r="C6" s="5">
        <v>60</v>
      </c>
      <c r="D6" s="5">
        <v>2</v>
      </c>
      <c r="E6" s="5">
        <v>50</v>
      </c>
      <c r="F6" s="5">
        <v>3</v>
      </c>
      <c r="G6" s="5">
        <v>40</v>
      </c>
      <c r="H6" s="5">
        <v>5</v>
      </c>
      <c r="I6" s="5">
        <v>0</v>
      </c>
    </row>
    <row r="7" spans="1:9" x14ac:dyDescent="0.25">
      <c r="A7" s="26" t="s">
        <v>136</v>
      </c>
      <c r="B7" s="5">
        <v>2</v>
      </c>
      <c r="C7" s="5">
        <v>120</v>
      </c>
      <c r="D7" s="5">
        <v>3</v>
      </c>
      <c r="E7" s="5">
        <v>100</v>
      </c>
      <c r="F7" s="5">
        <v>4</v>
      </c>
      <c r="G7" s="5">
        <v>80</v>
      </c>
      <c r="H7" s="5">
        <v>7</v>
      </c>
      <c r="I7" s="5">
        <v>0</v>
      </c>
    </row>
    <row r="8" spans="1:9" x14ac:dyDescent="0.25">
      <c r="A8" s="26" t="s">
        <v>137</v>
      </c>
      <c r="B8" s="5">
        <v>4</v>
      </c>
      <c r="C8" s="5">
        <v>200</v>
      </c>
      <c r="D8" s="5">
        <v>5</v>
      </c>
      <c r="E8" s="5">
        <v>180</v>
      </c>
      <c r="F8" s="5">
        <v>6</v>
      </c>
      <c r="G8" s="5">
        <v>150</v>
      </c>
      <c r="H8" s="5">
        <v>9</v>
      </c>
      <c r="I8" s="5">
        <v>0</v>
      </c>
    </row>
    <row r="9" spans="1:9" x14ac:dyDescent="0.25">
      <c r="A9" s="26" t="s">
        <v>138</v>
      </c>
      <c r="B9" s="5">
        <v>5</v>
      </c>
      <c r="C9" s="5">
        <v>300</v>
      </c>
      <c r="D9" s="5">
        <v>6</v>
      </c>
      <c r="E9" s="5">
        <v>280</v>
      </c>
      <c r="F9" s="5">
        <v>7</v>
      </c>
      <c r="G9" s="5">
        <v>250</v>
      </c>
      <c r="H9" s="5">
        <v>10</v>
      </c>
      <c r="I9" s="5">
        <v>200</v>
      </c>
    </row>
    <row r="10" spans="1:9" x14ac:dyDescent="0.25">
      <c r="A10" s="26" t="s">
        <v>139</v>
      </c>
      <c r="B10" s="5">
        <v>6</v>
      </c>
      <c r="C10" s="5">
        <v>360</v>
      </c>
      <c r="D10" s="5">
        <v>7</v>
      </c>
      <c r="E10" s="5">
        <v>350</v>
      </c>
      <c r="F10" s="5">
        <v>8</v>
      </c>
      <c r="G10" s="5">
        <v>320</v>
      </c>
      <c r="H10" s="5">
        <v>11</v>
      </c>
      <c r="I10" s="5">
        <v>220</v>
      </c>
    </row>
    <row r="11" spans="1:9" x14ac:dyDescent="0.25">
      <c r="A11" s="26" t="s">
        <v>140</v>
      </c>
      <c r="B11" s="5">
        <v>7</v>
      </c>
      <c r="C11" s="5">
        <v>630</v>
      </c>
      <c r="D11" s="5">
        <v>8</v>
      </c>
      <c r="E11" s="5">
        <v>560</v>
      </c>
      <c r="F11" s="5">
        <v>9</v>
      </c>
      <c r="G11" s="5">
        <v>450</v>
      </c>
      <c r="H11" s="5">
        <v>12</v>
      </c>
      <c r="I11" s="5">
        <v>360</v>
      </c>
    </row>
    <row r="12" spans="1:9" x14ac:dyDescent="0.25">
      <c r="A12" s="26" t="s">
        <v>141</v>
      </c>
      <c r="B12" s="5">
        <v>8</v>
      </c>
      <c r="C12" s="5">
        <v>720</v>
      </c>
      <c r="D12" s="5">
        <v>9</v>
      </c>
      <c r="E12" s="5">
        <v>630</v>
      </c>
      <c r="F12" s="5">
        <v>10</v>
      </c>
      <c r="G12" s="5">
        <v>500</v>
      </c>
      <c r="H12" s="5">
        <v>13</v>
      </c>
      <c r="I12" s="5">
        <v>390</v>
      </c>
    </row>
    <row r="13" spans="1:9" x14ac:dyDescent="0.25">
      <c r="A13" s="26" t="s">
        <v>142</v>
      </c>
      <c r="B13" s="29">
        <v>9</v>
      </c>
      <c r="C13" s="29">
        <v>810</v>
      </c>
      <c r="D13" s="29">
        <v>10</v>
      </c>
      <c r="E13" s="29">
        <v>700</v>
      </c>
      <c r="F13" s="29">
        <v>11</v>
      </c>
      <c r="G13" s="29">
        <v>550</v>
      </c>
      <c r="H13" s="29">
        <v>14</v>
      </c>
      <c r="I13" s="29">
        <v>420</v>
      </c>
    </row>
    <row r="14" spans="1:9" x14ac:dyDescent="0.25">
      <c r="A14" s="26" t="s">
        <v>143</v>
      </c>
      <c r="B14" s="35" t="s">
        <v>144</v>
      </c>
      <c r="C14" s="36"/>
      <c r="D14" s="36"/>
      <c r="E14" s="36"/>
      <c r="F14" s="31"/>
      <c r="G14" s="31"/>
      <c r="H14" s="31"/>
      <c r="I14" s="32"/>
    </row>
    <row r="15" spans="1:9" x14ac:dyDescent="0.25">
      <c r="A15" s="26" t="s">
        <v>145</v>
      </c>
      <c r="B15" s="37" t="s">
        <v>144</v>
      </c>
      <c r="C15" s="38"/>
      <c r="D15" s="38"/>
      <c r="E15" s="38"/>
      <c r="F15" s="33"/>
      <c r="G15" s="33"/>
      <c r="H15" s="33"/>
      <c r="I15" s="32"/>
    </row>
    <row r="16" spans="1:9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</sheetData>
  <sheetProtection algorithmName="SHA-512" hashValue="JAuQa+zKbPpReAXcyUFXOEiJpRY2HDDyoQpicKy8Tn9fuH3lFBsoYcH2weP/TzKJWp2HamkixwAyM+j9XT73gQ==" saltValue="iD9sGAbB3e1SVdO44ia5pg==" spinCount="100000" sheet="1" objects="1" scenarios="1"/>
  <printOptions horizontalCentered="1"/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User Guide</vt:lpstr>
      <vt:lpstr>Judo Activity Log</vt:lpstr>
      <vt:lpstr>Point Summary</vt:lpstr>
      <vt:lpstr>Class Points Calculator</vt:lpstr>
      <vt:lpstr>Promotion Requirements</vt:lpstr>
      <vt:lpstr>ACTIVITYDATE</vt:lpstr>
      <vt:lpstr>POINTCLASS</vt:lpstr>
      <vt:lpstr>POINTSEARNED</vt:lpstr>
      <vt:lpstr>POINTYEARS</vt:lpstr>
      <vt:lpstr>'Class Points Calculator'!Print_Area</vt:lpstr>
      <vt:lpstr>'Judo Activity Log'!Print_Area</vt:lpstr>
      <vt:lpstr>'Point Summary'!Print_Area</vt:lpstr>
      <vt:lpstr>'User Guide'!Print_Area</vt:lpstr>
      <vt:lpstr>RANKS</vt:lpstr>
      <vt:lpstr>TIGANDPOINTS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Turk;PM</dc:creator>
  <cp:keywords/>
  <dc:description/>
  <cp:lastModifiedBy>Donna Turk</cp:lastModifiedBy>
  <cp:revision/>
  <cp:lastPrinted>2023-09-18T06:58:39Z</cp:lastPrinted>
  <dcterms:created xsi:type="dcterms:W3CDTF">2013-05-28T17:30:17Z</dcterms:created>
  <dcterms:modified xsi:type="dcterms:W3CDTF">2023-09-18T17:00:18Z</dcterms:modified>
  <cp:category/>
  <cp:contentStatus/>
</cp:coreProperties>
</file>